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feb1a9adb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6a1c8855552c4e8c"/>
    <x:sheet xmlns:r="http://schemas.openxmlformats.org/officeDocument/2006/relationships" name="US Small Product Tracker" sheetId="2" r:id="R733fa2570bf34622"/>
    <x:sheet xmlns:r="http://schemas.openxmlformats.org/officeDocument/2006/relationships" name="7-Day Workflow" sheetId="3" r:id="Rb806f5e600b040f3"/>
    <x:sheet xmlns:r="http://schemas.openxmlformats.org/officeDocument/2006/relationships" name="Supplier Outreach" sheetId="4" r:id="Rb0afb3ed67fe4b83"/>
    <x:sheet xmlns:r="http://schemas.openxmlformats.org/officeDocument/2006/relationships" name="Landing Test Brief" sheetId="5" r:id="Re8b70a4b1cfa4a10"/>
    <x:sheet xmlns:r="http://schemas.openxmlformats.org/officeDocument/2006/relationships" name="Sources &amp; Compliance" sheetId="6" r:id="R3e74a72c79b34a0a"/>
    <x:sheet xmlns:r="http://schemas.openxmlformats.org/officeDocument/2006/relationships" name="Avoid List" sheetId="7" r:id="Rb054c12045b74c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%"/>
    <x:numFmt numFmtId="202" formatCode="$0.00"/>
  </x:numFmts>
  <x:fonts count="5">
    <x:font>
      <x:sz val="11"/>
      <x:name val="Carlito"/>
    </x:font>
    <x:font>
      <x:b/>
      <x:sz val="16"/>
      <x:color rgb="FFFFFF"/>
      <x:name val="Carlito"/>
    </x:font>
    <x:font>
      <x:b/>
      <x:sz val="11"/>
      <x:color rgb="FFFFFF"/>
      <x:name val="Carlito"/>
    </x:font>
    <x:font>
      <x:sz val="10"/>
      <x:color rgb="111827"/>
      <x:name val="Calibri"/>
    </x:font>
    <x:font>
      <x:b/>
      <x:sz val="10"/>
      <x:color rgb="111827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111827"/>
      </x:patternFill>
    </x:fill>
    <x:fill>
      <x:patternFill patternType="solid">
        <x:fgColor rgb="1F4E79"/>
      </x:patternFill>
    </x:fill>
  </x:fills>
  <x:borders count="14">
    <x:border/>
    <x:border>
      <x:left style="thin">
        <x:color rgb="D1D5DB"/>
      </x:left>
      <x:top style="thin">
        <x:color rgb="D1D5DB"/>
      </x:top>
      <x:bottom style="thin">
        <x:color rgb="D1D5DB"/>
      </x:bottom>
    </x:border>
    <x:border>
      <x:right style="thin">
        <x:color rgb="D1D5DB"/>
      </x:right>
      <x:top style="thin">
        <x:color rgb="D1D5DB"/>
      </x:top>
      <x:bottom style="thin">
        <x:color rgb="D1D5DB"/>
      </x:bottom>
    </x:border>
    <x:border>
      <x:top style="thin">
        <x:color rgb="D1D5DB"/>
      </x:top>
      <x:bottom style="thin">
        <x:color rgb="D1D5DB"/>
      </x:bottom>
    </x:border>
    <x:border>
      <x:left style="thin">
        <x:color rgb="E5E7EB"/>
      </x:left>
      <x:top style="thin">
        <x:color rgb="E5E7EB"/>
      </x:top>
    </x:border>
    <x:border>
      <x:top style="thin">
        <x:color rgb="E5E7EB"/>
      </x:top>
    </x:border>
    <x:border>
      <x:right style="thin">
        <x:color rgb="E5E7EB"/>
      </x:right>
      <x:top style="thin">
        <x:color rgb="E5E7EB"/>
      </x:top>
    </x:border>
    <x:border>
      <x:left style="thin">
        <x:color rgb="E5E7EB"/>
      </x:left>
    </x:border>
    <x:border>
      <x:right style="thin">
        <x:color rgb="E5E7EB"/>
      </x:right>
    </x:border>
    <x:border>
      <x:left style="thin">
        <x:color rgb="E5E7EB"/>
      </x:left>
      <x:top style="thin">
        <x:color rgb="D1D5DB"/>
      </x:top>
      <x:bottom style="thin">
        <x:color rgb="D1D5DB"/>
      </x:bottom>
    </x:border>
    <x:border>
      <x:right style="thin">
        <x:color rgb="E5E7EB"/>
      </x:right>
      <x:top style="thin">
        <x:color rgb="D1D5DB"/>
      </x:top>
      <x:bottom style="thin">
        <x:color rgb="D1D5DB"/>
      </x:bottom>
    </x:border>
    <x:border>
      <x:left style="thin">
        <x:color rgb="E5E7EB"/>
      </x:left>
      <x:bottom style="thin">
        <x:color rgb="E5E7EB"/>
      </x:bottom>
    </x:border>
    <x:border>
      <x:bottom style="thin">
        <x:color rgb="E5E7EB"/>
      </x:bottom>
    </x:border>
    <x:border>
      <x:right style="thin">
        <x:color rgb="E5E7EB"/>
      </x:right>
      <x:bottom style="thin">
        <x:color rgb="E5E7EB"/>
      </x:bottom>
    </x:border>
  </x:borders>
  <x:cellStyleXfs count="1">
    <x:xf numFmtId="0" fontId="0" fillId="0" borderId="0"/>
  </x:cellStyleXfs>
  <x:cellXfs count="6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2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2" fillId="3" borderId="3" xfId="0" applyNumberFormat="1" applyFont="1" applyFill="1" applyBorder="1"/>
    <x:xf numFmtId="0" fontId="2" fillId="3" borderId="3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7" xfId="0" applyNumberFormat="1" applyFont="1" applyFill="1" applyBorder="1"/>
    <x:xf numFmtId="0" fontId="3" fillId="0" borderId="8" xfId="0" applyNumberFormat="1" applyFont="1" applyFill="1" applyBorder="1"/>
    <x:xf numFmtId="0" fontId="4" fillId="3" borderId="9" xfId="0" applyNumberFormat="1" applyFont="1" applyFill="1" applyBorder="1" applyAlignment="1">
      <x:alignment horizontal="center" vertical="center" wrapText="1"/>
    </x:xf>
    <x:xf numFmtId="0" fontId="4" fillId="3" borderId="10" xfId="0" applyNumberFormat="1" applyFont="1" applyFill="1" applyBorder="1" applyAlignment="1">
      <x:alignment horizontal="center" vertical="center" wrapText="1"/>
    </x:xf>
    <x:xf numFmtId="0" fontId="3" fillId="0" borderId="11" xfId="0" applyNumberFormat="1" applyFont="1" applyFill="1" applyBorder="1"/>
    <x:xf numFmtId="0" fontId="3" fillId="0" borderId="12" xfId="0" applyNumberFormat="1" applyFont="1" applyFill="1" applyBorder="1"/>
    <x:xf numFmtId="0" fontId="3" fillId="0" borderId="13" xfId="0" applyNumberFormat="1" applyFont="1" applyFill="1" applyBorder="1"/>
    <x:xf numFmtId="0" fontId="3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3" fillId="0" borderId="6" xfId="0" applyNumberFormat="1" applyFont="1" applyFill="1" applyBorder="1" applyAlignment="1">
      <x:alignment wrapText="1"/>
    </x:xf>
    <x:xf numFmtId="0" fontId="3" fillId="0" borderId="7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8" xfId="0" applyNumberFormat="1" applyFont="1" applyFill="1" applyBorder="1" applyAlignment="1">
      <x:alignment wrapText="1"/>
    </x:xf>
    <x:xf numFmtId="0" fontId="3" fillId="0" borderId="11" xfId="0" applyNumberFormat="1" applyFont="1" applyFill="1" applyBorder="1" applyAlignment="1">
      <x:alignment wrapText="1"/>
    </x:xf>
    <x:xf numFmtId="0" fontId="3" fillId="0" borderId="12" xfId="0" applyNumberFormat="1" applyFont="1" applyFill="1" applyBorder="1" applyAlignment="1">
      <x:alignment wrapText="1"/>
    </x:xf>
    <x:xf numFmtId="0" fontId="3" fillId="0" borderId="13" xfId="0" applyNumberFormat="1" applyFont="1" applyFill="1" applyBorder="1" applyAlignment="1">
      <x:alignment wrapText="1"/>
    </x:xf>
    <x:xf numFmtId="0" fontId="3" fillId="0" borderId="4" xfId="0" applyNumberFormat="1" applyFont="1" applyFill="1" applyBorder="1" applyAlignment="1">
      <x:alignment vertical="top" wrapText="1"/>
    </x:xf>
    <x:xf numFmtId="0" fontId="3" fillId="0" borderId="5" xfId="0" applyNumberFormat="1" applyFont="1" applyFill="1" applyBorder="1" applyAlignment="1">
      <x:alignment vertical="top" wrapText="1"/>
    </x:xf>
    <x:xf numFmtId="0" fontId="3" fillId="0" borderId="6" xfId="0" applyNumberFormat="1" applyFont="1" applyFill="1" applyBorder="1" applyAlignment="1">
      <x:alignment vertical="top" wrapText="1"/>
    </x:xf>
    <x:xf numFmtId="0" fontId="3" fillId="0" borderId="7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8" xfId="0" applyNumberFormat="1" applyFont="1" applyFill="1" applyBorder="1" applyAlignment="1">
      <x:alignment vertical="top" wrapText="1"/>
    </x:xf>
    <x:xf numFmtId="0" fontId="4" fillId="3" borderId="9" xfId="0" applyNumberFormat="1" applyFont="1" applyFill="1" applyBorder="1" applyAlignment="1">
      <x:alignment horizontal="center" vertical="top" wrapText="1"/>
    </x:xf>
    <x:xf numFmtId="0" fontId="4" fillId="3" borderId="2" xfId="0" applyNumberFormat="1" applyFont="1" applyFill="1" applyBorder="1" applyAlignment="1">
      <x:alignment horizontal="center" vertical="top" wrapText="1"/>
    </x:xf>
    <x:xf numFmtId="0" fontId="4" fillId="3" borderId="1" xfId="0" applyNumberFormat="1" applyFont="1" applyFill="1" applyBorder="1" applyAlignment="1">
      <x:alignment horizontal="center" vertical="top" wrapText="1"/>
    </x:xf>
    <x:xf numFmtId="0" fontId="4" fillId="3" borderId="3" xfId="0" applyNumberFormat="1" applyFont="1" applyFill="1" applyBorder="1" applyAlignment="1">
      <x:alignment horizontal="center" vertical="top" wrapText="1"/>
    </x:xf>
    <x:xf numFmtId="0" fontId="4" fillId="3" borderId="10" xfId="0" applyNumberFormat="1" applyFont="1" applyFill="1" applyBorder="1" applyAlignment="1">
      <x:alignment horizontal="center" vertical="top" wrapText="1"/>
    </x:xf>
    <x:xf numFmtId="0" fontId="3" fillId="0" borderId="11" xfId="0" applyNumberFormat="1" applyFont="1" applyFill="1" applyBorder="1" applyAlignment="1">
      <x:alignment vertical="top" wrapText="1"/>
    </x:xf>
    <x:xf numFmtId="0" fontId="3" fillId="0" borderId="12" xfId="0" applyNumberFormat="1" applyFont="1" applyFill="1" applyBorder="1" applyAlignment="1">
      <x:alignment vertical="top" wrapText="1"/>
    </x:xf>
    <x:xf numFmtId="0" fontId="3" fillId="0" borderId="13" xfId="0" applyNumberFormat="1" applyFont="1" applyFill="1" applyBorder="1" applyAlignment="1">
      <x:alignment vertical="top" wrapText="1"/>
    </x:xf>
    <x:xf numFmtId="200" fontId="3" fillId="0" borderId="0" xfId="0" applyNumberFormat="1" applyFont="1" applyFill="1" applyBorder="1" applyAlignment="1">
      <x:alignment vertical="top" wrapText="1"/>
    </x:xf>
    <x:xf numFmtId="201" fontId="3" fillId="0" borderId="0" xfId="0" applyNumberFormat="1" applyFont="1" applyFill="1" applyBorder="1" applyAlignment="1">
      <x:alignment vertical="top" wrapText="1"/>
    </x:xf>
    <x:xf numFmtId="202" fontId="3" fillId="0" borderId="5" xfId="0" applyNumberFormat="1" applyFont="1" applyFill="1" applyBorder="1" applyAlignment="1">
      <x:alignment vertical="top" wrapText="1"/>
    </x:xf>
    <x:xf numFmtId="201" fontId="3" fillId="0" borderId="5" xfId="0" applyNumberFormat="1" applyFont="1" applyFill="1" applyBorder="1" applyAlignment="1">
      <x:alignment vertical="top" wrapText="1"/>
    </x:xf>
    <x:xf numFmtId="202" fontId="3" fillId="0" borderId="0" xfId="0" applyNumberFormat="1" applyFont="1" applyFill="1" applyBorder="1" applyAlignment="1">
      <x:alignment vertical="top" wrapText="1"/>
    </x:xf>
    <x:xf numFmtId="202" fontId="3" fillId="0" borderId="12" xfId="0" applyNumberFormat="1" applyFont="1" applyFill="1" applyBorder="1" applyAlignment="1">
      <x:alignment vertical="top" wrapText="1"/>
    </x:xf>
    <x:xf numFmtId="201" fontId="3" fillId="0" borderId="12" xfId="0" applyNumberFormat="1" applyFont="1" applyFill="1" applyBorder="1" applyAlignment="1">
      <x:alignment vertical="top" wrapText="1"/>
    </x:xf>
    <x:xf numFmtId="0" fontId="3" fillId="0" borderId="5" xfId="0" applyNumberFormat="1" applyFont="1" applyFill="1" applyBorder="1" applyAlignment="1">
      <x:alignment horizontal="center" vertical="top" wrapText="1"/>
    </x:xf>
    <x:xf numFmtId="0" fontId="3" fillId="0" borderId="0" xfId="0" applyNumberFormat="1" applyFont="1" applyFill="1" applyBorder="1" applyAlignment="1">
      <x:alignment horizontal="center" vertical="top" wrapText="1"/>
    </x:xf>
    <x:xf numFmtId="0" fontId="3" fillId="0" borderId="12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1">
    <x:dxf>
      <x:font>
        <x:b/>
        <x:color rgb="166534"/>
      </x:font>
      <x:fill>
        <x:patternFill patternType="solid">
          <x:bgColor rgb="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29e27d44c4274" /><Relationship Type="http://schemas.openxmlformats.org/officeDocument/2006/relationships/theme" Target="/xl/theme/theme1.xml" Id="Rabfd53a6c0094be7" /><Relationship Type="http://schemas.openxmlformats.org/officeDocument/2006/relationships/sharedStrings" Target="/xl/sharedStrings.xml" Id="R7e83f574b89647cb" /><Relationship Type="http://schemas.openxmlformats.org/officeDocument/2006/relationships/worksheet" Target="/xl/worksheets/sheet1.xml" Id="R6a1c8855552c4e8c" /><Relationship Type="http://schemas.openxmlformats.org/officeDocument/2006/relationships/worksheet" Target="/xl/worksheets/sheet2.xml" Id="R733fa2570bf34622" /><Relationship Type="http://schemas.openxmlformats.org/officeDocument/2006/relationships/worksheet" Target="/xl/worksheets/sheet3.xml" Id="Rb806f5e600b040f3" /><Relationship Type="http://schemas.openxmlformats.org/officeDocument/2006/relationships/worksheet" Target="/xl/worksheets/sheet4.xml" Id="Rb0afb3ed67fe4b83" /><Relationship Type="http://schemas.openxmlformats.org/officeDocument/2006/relationships/worksheet" Target="/xl/worksheets/sheet5.xml" Id="Re8b70a4b1cfa4a10" /><Relationship Type="http://schemas.openxmlformats.org/officeDocument/2006/relationships/worksheet" Target="/xl/worksheets/sheet6.xml" Id="R3e74a72c79b34a0a" /><Relationship Type="http://schemas.openxmlformats.org/officeDocument/2006/relationships/worksheet" Target="/xl/worksheets/sheet7.xml" Id="Rb054c12045b74c6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16a366757b5419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/>
              <a:t>Top 10 Small Product Scores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/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Score</c:v>
          </c:tx>
          <c:cat>
            <c:strLit>
              <c:ptCount val="10"/>
              <c:pt idx="0">
                <c:v>=Dashboard!D5</c:v>
              </c:pt>
              <c:pt idx="1">
                <c:v>=Dashboard!D6</c:v>
              </c:pt>
              <c:pt idx="2">
                <c:v>=Dashboard!D7</c:v>
              </c:pt>
              <c:pt idx="3">
                <c:v>=Dashboard!D8</c:v>
              </c:pt>
              <c:pt idx="4">
                <c:v>=Dashboard!D9</c:v>
              </c:pt>
              <c:pt idx="5">
                <c:v>=Dashboard!D10</c:v>
              </c:pt>
              <c:pt idx="6">
                <c:v>=Dashboard!D11</c:v>
              </c:pt>
              <c:pt idx="7">
                <c:v>=Dashboard!D12</c:v>
              </c:pt>
              <c:pt idx="8">
                <c:v>=Dashboard!D13</c:v>
              </c:pt>
              <c:pt idx="9">
                <c:v>=Dashboard!D14</c:v>
              </c:pt>
            </c:strLit>
          </c:cat>
          <c:val>
            <c:numLit>
              <c:formatCode/>
              <c:ptCount val="10"/>
              <c:pt idx="0">
                <c:v>NaN</c:v>
              </c:pt>
              <c:pt idx="1">
                <c:v>NaN</c:v>
              </c:pt>
              <c:pt idx="2">
                <c:v>NaN</c:v>
              </c:pt>
              <c:pt idx="3">
                <c:v>NaN</c:v>
              </c:pt>
              <c:pt idx="4">
                <c:v>NaN</c:v>
              </c:pt>
              <c:pt idx="5">
                <c:v>NaN</c:v>
              </c:pt>
              <c:pt idx="6">
                <c:v>NaN</c:v>
              </c:pt>
              <c:pt idx="7">
                <c:v>NaN</c:v>
              </c:pt>
              <c:pt idx="8">
                <c:v>NaN</c:v>
              </c:pt>
              <c:pt idx="9">
                <c:v>NaN</c:v>
              </c:pt>
            </c:numLit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3</xdr:col>
      <xdr:colOff>0</xdr:colOff>
      <xdr:row>19</xdr:row>
      <xdr:rowOff>0</xdr:rowOff>
    </xdr:from>
    <xdr:ext cx="6191250" cy="28575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16a366757b54195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c306386bbcd4a54" /></Relationships>
</file>

<file path=xl/worksheets/sheet1.xml><?xml version="1.0" encoding="utf-8"?>
<x:worksheet xmlns:x="http://schemas.openxmlformats.org/spreadsheetml/2006/main">
  <x:sheetFormatPr defaultRowHeight="15"/>
  <x:cols>
    <x:col min="1" max="1" width="21.469999313354492" hidden="0" customWidth="1"/>
    <x:col min="2" max="2" width="28.829999923706055" hidden="0" customWidth="1"/>
    <x:col min="4" max="4" width="36.20000076293945" hidden="0" customWidth="1"/>
    <x:col min="5" max="5" width="21.469999313354492" hidden="0" customWidth="1"/>
    <x:col min="6" max="6" width="21.469999313354492" hidden="0" customWidth="1"/>
    <x:col min="7" max="7" width="21.469999313354492" hidden="0" customWidth="1"/>
    <x:col min="8" max="8" width="21.469999313354492" hidden="0" customWidth="1"/>
  </x:cols>
  <x:sheetData>
    <x:row r="1" ht="25.5" customHeight="1">
      <x:c r="A1" s="4" t="str">
        <x:v>US Small Product Demand Dashboard</x:v>
      </x:c>
      <x:c r="B1" s="4" t="str"/>
      <x:c r="C1" s="4" t="str"/>
      <x:c r="D1" s="4" t="str"/>
      <x:c r="E1" s="4" t="str"/>
      <x:c r="F1" s="4" t="str"/>
      <x:c r="G1" s="4" t="str"/>
      <x:c r="H1" s="4" t="str"/>
    </x:row>
    <x:row r="2">
      <x:c r="A2" s="42" t="str">
        <x:v>Core principle</x:v>
      </x:c>
      <x:c r="B2" s="43" t="str">
        <x:v>Find small products Americans already want</x:v>
      </x:c>
      <x:c r="C2" s="43" t="str">
        <x:v>Market</x:v>
      </x:c>
      <x:c r="D2" s="43" t="str">
        <x:v>United States</x:v>
      </x:c>
      <x:c r="E2" s="43" t="str">
        <x:v>Sample threshold</x:v>
      </x:c>
      <x:c r="F2" s="43" t="str">
        <x:v>32+/40</x:v>
      </x:c>
      <x:c r="G2" s="43" t="str">
        <x:v>Date</x:v>
      </x:c>
      <x:c r="H2" s="44" t="str">
        <x:v>2026-05-17</x:v>
      </x:c>
    </x:row>
    <x:row r="3">
      <x:c r="A3" s="45"/>
      <x:c r="B3" s="46"/>
      <x:c r="C3" s="46"/>
      <x:c r="D3" s="46"/>
      <x:c r="E3" s="46"/>
      <x:c r="F3" s="46"/>
      <x:c r="G3" s="46"/>
      <x:c r="H3" s="47"/>
    </x:row>
    <x:row r="4">
      <x:c r="A4" s="48" t="str">
        <x:v>Metric</x:v>
      </x:c>
      <x:c r="B4" s="49" t="str">
        <x:v>Value</x:v>
      </x:c>
      <x:c r="C4" s="46"/>
      <x:c r="D4" s="50" t="str">
        <x:v>Top Small Product Ideas</x:v>
      </x:c>
      <x:c r="E4" s="51" t="str">
        <x:v>Score</x:v>
      </x:c>
      <x:c r="F4" s="51" t="str">
        <x:v>Gross Margin</x:v>
      </x:c>
      <x:c r="G4" s="51" t="str">
        <x:v>Decision</x:v>
      </x:c>
      <x:c r="H4" s="52" t="str">
        <x:v>Upgrade Angle</x:v>
      </x:c>
    </x:row>
    <x:row r="5">
      <x:c r="A5" s="45" t="str">
        <x:v>Products captured</x:v>
      </x:c>
      <x:c r="B5" s="46" t="n">
        <x:f>COUNTA('US Small Product Tracker'!B2:B51)</x:f>
        <x:v>27</x:v>
      </x:c>
      <x:c r="C5" s="46"/>
      <x:c r="D5" s="46" t="str">
        <x:f>IFERROR(INDEX('US Small Product Tracker'!$B$2:$B$51,MATCH(1,'US Small Product Tracker'!$Z$2:$Z$51,0)),"")</x:f>
        <x:v>Minimalist WFH desk organization</x:v>
      </x:c>
      <x:c r="E5" s="46" t="n">
        <x:f>IF(D5="","",INDEX('US Small Product Tracker'!$W$2:$W$51,MATCH(D5,'US Small Product Tracker'!$B$2:$B$51,0)))</x:f>
        <x:v>40</x:v>
      </x:c>
      <x:c r="F5" s="57" t="n">
        <x:f>IF(D5="","",INDEX('US Small Product Tracker'!$J$2:$J$51,MATCH(D5,'US Small Product Tracker'!$B$2:$B$51,0)))</x:f>
        <x:v>0.766588862954318</x:v>
      </x:c>
      <x:c r="G5" s="46" t="str">
        <x:f>IF(D5="","",INDEX('US Small Product Tracker'!$Y$2:$Y$51,MATCH(D5,'US Small Product Tracker'!$B$2:$B$51,0)))</x:f>
        <x:v>Sample stage</x:v>
      </x:c>
      <x:c r="H5" s="47" t="str">
        <x:f>IF(D5="","",INDEX('US Small Product Tracker'!$N$2:$N$51,MATCH(D5,'US Small Product Tracker'!$B$2:$B$51,0)))</x:f>
        <x:v>Premium matte finish, modular tray sizes, cable slot, Notion/desk productivity positioning.</x:v>
      </x:c>
    </x:row>
    <x:row r="6">
      <x:c r="A6" s="45" t="str">
        <x:v>Sample-stage candidates</x:v>
      </x:c>
      <x:c r="B6" s="46" t="n">
        <x:f>COUNTIF('US Small Product Tracker'!Y2:Y51,"Sample stage")</x:f>
        <x:v>23</x:v>
      </x:c>
      <x:c r="C6" s="46"/>
      <x:c r="D6" s="46" t="str">
        <x:f>IFERROR(INDEX('US Small Product Tracker'!$B$2:$B$51,MATCH(2,'US Small Product Tracker'!$Z$2:$Z$51,0)),"")</x:f>
        <x:v>Dusty car vents and screens</x:v>
      </x:c>
      <x:c r="E6" s="46" t="n">
        <x:f>IF(D6="","",INDEX('US Small Product Tracker'!$W$2:$W$51,MATCH(D6,'US Small Product Tracker'!$B$2:$B$51,0)))</x:f>
        <x:v>39</x:v>
      </x:c>
      <x:c r="F6" s="57" t="n">
        <x:f>IF(D6="","",INDEX('US Small Product Tracker'!$J$2:$J$51,MATCH(D6,'US Small Product Tracker'!$B$2:$B$51,0)))</x:f>
        <x:v>0.7549019607843137</x:v>
      </x:c>
      <x:c r="G6" s="46" t="str">
        <x:f>IF(D6="","",INDEX('US Small Product Tracker'!$Y$2:$Y$51,MATCH(D6,'US Small Product Tracker'!$B$2:$B$51,0)))</x:f>
        <x:v>Sample stage</x:v>
      </x:c>
      <x:c r="H6" s="47" t="str">
        <x:f>IF(D6="","",INDEX('US Small Product Tracker'!$N$2:$N$51,MATCH(D6,'US Small Product Tracker'!$B$2:$B$51,0)))</x:f>
        <x:v>Premium brush fibers, screen-safe cloth, no-chemical kit.</x:v>
      </x:c>
    </x:row>
    <x:row r="7">
      <x:c r="A7" s="45" t="str">
        <x:v>Average score</x:v>
      </x:c>
      <x:c r="B7" s="56" t="n">
        <x:f>AVERAGE('US Small Product Tracker'!W2:W51)</x:f>
        <x:v>35.333333333333336</x:v>
      </x:c>
      <x:c r="C7" s="46"/>
      <x:c r="D7" s="46" t="str">
        <x:f>IFERROR(INDEX('US Small Product Tracker'!$B$2:$B$51,MATCH(3,'US Small Product Tracker'!$Z$2:$Z$51,0)),"")</x:f>
        <x:v>Cable mess around creator desks</x:v>
      </x:c>
      <x:c r="E7" s="46" t="n">
        <x:f>IF(D7="","",INDEX('US Small Product Tracker'!$W$2:$W$51,MATCH(D7,'US Small Product Tracker'!$B$2:$B$51,0)))</x:f>
        <x:v>38</x:v>
      </x:c>
      <x:c r="F7" s="57" t="n">
        <x:f>IF(D7="","",INDEX('US Small Product Tracker'!$J$2:$J$51,MATCH(D7,'US Small Product Tracker'!$B$2:$B$51,0)))</x:f>
        <x:v>0.7599039615846338</x:v>
      </x:c>
      <x:c r="G7" s="46" t="str">
        <x:f>IF(D7="","",INDEX('US Small Product Tracker'!$Y$2:$Y$51,MATCH(D7,'US Small Product Tracker'!$B$2:$B$51,0)))</x:f>
        <x:v>Sample stage</x:v>
      </x:c>
      <x:c r="H7" s="47" t="str">
        <x:f>IF(D7="","",INDEX('US Small Product Tracker'!$N$2:$N$51,MATCH(D7,'US Small Product Tracker'!$B$2:$B$51,0)))</x:f>
        <x:v>All-in-one kit with tray, clips, labels, alcohol wipe, 5-minute guide.</x:v>
      </x:c>
    </x:row>
    <x:row r="8">
      <x:c r="A8" s="45" t="str">
        <x:v>Average gross margin</x:v>
      </x:c>
      <x:c r="B8" s="57" t="n">
        <x:f>AVERAGE('US Small Product Tracker'!J2:J51)</x:f>
        <x:v>0.7277411855658563</x:v>
      </x:c>
      <x:c r="C8" s="46"/>
      <x:c r="D8" s="46" t="str">
        <x:f>IFERROR(INDEX('US Small Product Tracker'!$B$2:$B$51,MATCH(4,'US Small Product Tracker'!$Z$2:$Z$51,0)),"")</x:f>
        <x:v>Pet hair on couch, clothes and car seats</x:v>
      </x:c>
      <x:c r="E8" s="46" t="n">
        <x:f>IF(D8="","",INDEX('US Small Product Tracker'!$W$2:$W$51,MATCH(D8,'US Small Product Tracker'!$B$2:$B$51,0)))</x:f>
        <x:v>38</x:v>
      </x:c>
      <x:c r="F8" s="57" t="n">
        <x:f>IF(D8="","",INDEX('US Small Product Tracker'!$J$2:$J$51,MATCH(D8,'US Small Product Tracker'!$B$2:$B$51,0)))</x:f>
        <x:v>0.7699079631852741</x:v>
      </x:c>
      <x:c r="G8" s="46" t="str">
        <x:f>IF(D8="","",INDEX('US Small Product Tracker'!$Y$2:$Y$51,MATCH(D8,'US Small Product Tracker'!$B$2:$B$51,0)))</x:f>
        <x:v>Sample stage</x:v>
      </x:c>
      <x:c r="H8" s="47" t="str">
        <x:f>IF(D8="","",INDEX('US Small Product Tracker'!$N$2:$N$51,MATCH(D8,'US Small Product Tracker'!$B$2:$B$51,0)))</x:f>
        <x:v>Stronger handle, car/couch/fabric positioning, bundle with mini travel roller.</x:v>
      </x:c>
    </x:row>
    <x:row r="9">
      <x:c r="A9" s="45" t="str">
        <x:v>Avoid categories</x:v>
      </x:c>
      <x:c r="B9" s="46" t="n">
        <x:f>COUNTA('Avoid List'!A2:A20)</x:f>
        <x:v>11</x:v>
      </x:c>
      <x:c r="C9" s="46"/>
      <x:c r="D9" s="46" t="str">
        <x:f>IFERROR(INDEX('US Small Product Tracker'!$B$2:$B$51,MATCH(5,'US Small Product Tracker'!$Z$2:$Z$51,0)),"")</x:f>
        <x:v>Cable and charger chaos while traveling</x:v>
      </x:c>
      <x:c r="E9" s="46" t="n">
        <x:f>IF(D9="","",INDEX('US Small Product Tracker'!$W$2:$W$51,MATCH(D9,'US Small Product Tracker'!$B$2:$B$51,0)))</x:f>
        <x:v>38</x:v>
      </x:c>
      <x:c r="F9" s="57" t="n">
        <x:f>IF(D9="","",INDEX('US Small Product Tracker'!$J$2:$J$51,MATCH(D9,'US Small Product Tracker'!$B$2:$B$51,0)))</x:f>
        <x:v>0.689875950380152</x:v>
      </x:c>
      <x:c r="G9" s="46" t="str">
        <x:f>IF(D9="","",INDEX('US Small Product Tracker'!$Y$2:$Y$51,MATCH(D9,'US Small Product Tracker'!$B$2:$B$51,0)))</x:f>
        <x:v>Sample stage</x:v>
      </x:c>
      <x:c r="H9" s="47" t="str">
        <x:f>IF(D9="","",INDEX('US Small Product Tracker'!$N$2:$N$51,MATCH(D9,'US Small Product Tracker'!$B$2:$B$51,0)))</x:f>
        <x:v>Slim charger-first layout, labeled compartments, premium fabric.</x:v>
      </x:c>
    </x:row>
    <x:row r="10">
      <x:c r="A10" s="45" t="str">
        <x:v>Supplier questions</x:v>
      </x:c>
      <x:c r="B10" s="46" t="n">
        <x:f>COUNTA('Supplier Outreach'!A4:A12)</x:f>
        <x:v>9</x:v>
      </x:c>
      <x:c r="C10" s="46"/>
      <x:c r="D10" s="46" t="str">
        <x:f>IFERROR(INDEX('US Small Product Tracker'!$B$2:$B$51,MATCH(6,'US Small Product Tracker'!$Z$2:$Z$51,0)),"")</x:f>
        <x:v>Messy drawers and closets</x:v>
      </x:c>
      <x:c r="E10" s="46" t="n">
        <x:f>IF(D10="","",INDEX('US Small Product Tracker'!$W$2:$W$51,MATCH(D10,'US Small Product Tracker'!$B$2:$B$51,0)))</x:f>
        <x:v>38</x:v>
      </x:c>
      <x:c r="F10" s="57" t="n">
        <x:f>IF(D10="","",INDEX('US Small Product Tracker'!$J$2:$J$51,MATCH(D10,'US Small Product Tracker'!$B$2:$B$51,0)))</x:f>
        <x:v>0.7398959583833533</x:v>
      </x:c>
      <x:c r="G10" s="46" t="str">
        <x:f>IF(D10="","",INDEX('US Small Product Tracker'!$Y$2:$Y$51,MATCH(D10,'US Small Product Tracker'!$B$2:$B$51,0)))</x:f>
        <x:v>Sample stage</x:v>
      </x:c>
      <x:c r="H10" s="47" t="str">
        <x:f>IF(D10="","",INDEX('US Small Product Tracker'!$N$2:$N$51,MATCH(D10,'US Small Product Tracker'!$B$2:$B$51,0)))</x:f>
        <x:v>Stronger spring, premium neutral colors, room-specific bundle.</x:v>
      </x:c>
    </x:row>
    <x:row r="11">
      <x:c r="A11" s="45"/>
      <x:c r="B11" s="46"/>
      <x:c r="C11" s="46"/>
      <x:c r="D11" s="46" t="str">
        <x:f>IFERROR(INDEX('US Small Product Tracker'!$B$2:$B$51,MATCH(7,'US Small Product Tracker'!$Z$2:$Z$51,0)),"")</x:f>
        <x:v>Cables tangling in bags and desks</x:v>
      </x:c>
      <x:c r="E11" s="46" t="n">
        <x:f>IF(D11="","",INDEX('US Small Product Tracker'!$W$2:$W$51,MATCH(D11,'US Small Product Tracker'!$B$2:$B$51,0)))</x:f>
        <x:v>38</x:v>
      </x:c>
      <x:c r="F11" s="57" t="n">
        <x:f>IF(D11="","",INDEX('US Small Product Tracker'!$J$2:$J$51,MATCH(D11,'US Small Product Tracker'!$B$2:$B$51,0)))</x:f>
        <x:v>0.8349339735894358</x:v>
      </x:c>
      <x:c r="G11" s="46" t="str">
        <x:f>IF(D11="","",INDEX('US Small Product Tracker'!$Y$2:$Y$51,MATCH(D11,'US Small Product Tracker'!$B$2:$B$51,0)))</x:f>
        <x:v>Sample stage</x:v>
      </x:c>
      <x:c r="H11" s="47" t="str">
        <x:f>IF(D11="","",INDEX('US Small Product Tracker'!$N$2:$N$51,MATCH(D11,'US Small Product Tracker'!$B$2:$B$51,0)))</x:f>
        <x:v>Premium 12-pack, color-coded, bundled with tech pouch.</x:v>
      </x:c>
    </x:row>
    <x:row r="12">
      <x:c r="A12" s="45"/>
      <x:c r="B12" s="46"/>
      <x:c r="C12" s="46"/>
      <x:c r="D12" s="46" t="str">
        <x:f>IFERROR(INDEX('US Small Product Tracker'!$B$2:$B$51,MATCH(8,'US Small Product Tracker'!$Z$2:$Z$51,0)),"")</x:f>
        <x:v>Desk-worker muscle tension without devices</x:v>
      </x:c>
      <x:c r="E12" s="46" t="n">
        <x:f>IF(D12="","",INDEX('US Small Product Tracker'!$W$2:$W$51,MATCH(D12,'US Small Product Tracker'!$B$2:$B$51,0)))</x:f>
        <x:v>37</x:v>
      </x:c>
      <x:c r="F12" s="57" t="n">
        <x:f>IF(D12="","",INDEX('US Small Product Tracker'!$J$2:$J$51,MATCH(D12,'US Small Product Tracker'!$B$2:$B$51,0)))</x:f>
        <x:v>0.7599039615846338</x:v>
      </x:c>
      <x:c r="G12" s="46" t="str">
        <x:f>IF(D12="","",INDEX('US Small Product Tracker'!$Y$2:$Y$51,MATCH(D12,'US Small Product Tracker'!$B$2:$B$51,0)))</x:f>
        <x:v>Sample stage</x:v>
      </x:c>
      <x:c r="H12" s="47" t="str">
        <x:f>IF(D12="","",INDEX('US Small Product Tracker'!$N$2:$N$51,MATCH(D12,'US Small Product Tracker'!$B$2:$B$51,0)))</x:f>
        <x:v>Odor-free material, simple desk-break routine cards, no medical claims.</x:v>
      </x:c>
    </x:row>
    <x:row r="13">
      <x:c r="A13" s="48" t="str">
        <x:v>Scoring</x:v>
      </x:c>
      <x:c r="B13" s="49" t="str">
        <x:v>Rule</x:v>
      </x:c>
      <x:c r="C13" s="46"/>
      <x:c r="D13" s="46" t="str">
        <x:f>IFERROR(INDEX('US Small Product Tracker'!$B$2:$B$51,MATCH(9,'US Small Product Tracker'!$Z$2:$Z$51,0)),"")</x:f>
        <x:v>Compact movement kit for office breaks</x:v>
      </x:c>
      <x:c r="E13" s="46" t="n">
        <x:f>IF(D13="","",INDEX('US Small Product Tracker'!$W$2:$W$51,MATCH(D13,'US Small Product Tracker'!$B$2:$B$51,0)))</x:f>
        <x:v>37</x:v>
      </x:c>
      <x:c r="F13" s="57" t="n">
        <x:f>IF(D13="","",INDEX('US Small Product Tracker'!$J$2:$J$51,MATCH(D13,'US Small Product Tracker'!$B$2:$B$51,0)))</x:f>
        <x:v>0.7398959583833533</x:v>
      </x:c>
      <x:c r="G13" s="46" t="str">
        <x:f>IF(D13="","",INDEX('US Small Product Tracker'!$Y$2:$Y$51,MATCH(D13,'US Small Product Tracker'!$B$2:$B$51,0)))</x:f>
        <x:v>Sample stage</x:v>
      </x:c>
      <x:c r="H13" s="47" t="str">
        <x:f>IF(D13="","",INDEX('US Small Product Tracker'!$N$2:$N$51,MATCH(D13,'US Small Product Tracker'!$B$2:$B$51,0)))</x:f>
        <x:v>Color-coded resistance, office-break guide, travel pouch.</x:v>
      </x:c>
    </x:row>
    <x:row r="14">
      <x:c r="A14" s="45" t="str">
        <x:v>8 dimensions</x:v>
      </x:c>
      <x:c r="B14" s="46" t="str">
        <x:v>Each 1-5</x:v>
      </x:c>
      <x:c r="C14" s="46"/>
      <x:c r="D14" s="46" t="str">
        <x:f>IFERROR(INDEX('US Small Product Tracker'!$B$2:$B$51,MATCH(10,'US Small Product Tracker'!$Z$2:$Z$51,0)),"")</x:f>
        <x:v>Phones falling into car seat gaps</x:v>
      </x:c>
      <x:c r="E14" s="46" t="n">
        <x:f>IF(D14="","",INDEX('US Small Product Tracker'!$W$2:$W$51,MATCH(D14,'US Small Product Tracker'!$B$2:$B$51,0)))</x:f>
        <x:v>37</x:v>
      </x:c>
      <x:c r="F14" s="57" t="n">
        <x:f>IF(D14="","",INDEX('US Small Product Tracker'!$J$2:$J$51,MATCH(D14,'US Small Product Tracker'!$B$2:$B$51,0)))</x:f>
        <x:v>0.7249083027675892</x:v>
      </x:c>
      <x:c r="G14" s="46" t="str">
        <x:f>IF(D14="","",INDEX('US Small Product Tracker'!$Y$2:$Y$51,MATCH(D14,'US Small Product Tracker'!$B$2:$B$51,0)))</x:f>
        <x:v>Sample stage</x:v>
      </x:c>
      <x:c r="H14" s="47" t="str">
        <x:f>IF(D14="","",INDEX('US Small Product Tracker'!$N$2:$N$51,MATCH(D14,'US Small Product Tracker'!$B$2:$B$51,0)))</x:f>
        <x:v>Universal fit guide, grippy material, no-block seatbelt design.</x:v>
      </x:c>
    </x:row>
    <x:row r="15">
      <x:c r="A15" s="45" t="str">
        <x:v>Total score</x:v>
      </x:c>
      <x:c r="B15" s="46" t="str">
        <x:v>32+ enters sample stage</x:v>
      </x:c>
      <x:c r="C15" s="46"/>
      <x:c r="D15" s="46"/>
      <x:c r="E15" s="46"/>
      <x:c r="F15" s="46"/>
      <x:c r="G15" s="46"/>
      <x:c r="H15" s="47"/>
    </x:row>
    <x:row r="16">
      <x:c r="A16" s="45" t="str">
        <x:v>AOV</x:v>
      </x:c>
      <x:c r="B16" s="46" t="str">
        <x:v>$20-$100 preferred</x:v>
      </x:c>
      <x:c r="C16" s="46"/>
      <x:c r="D16" s="46"/>
      <x:c r="E16" s="46"/>
      <x:c r="F16" s="46"/>
      <x:c r="G16" s="46"/>
      <x:c r="H16" s="47"/>
    </x:row>
    <x:row r="17">
      <x:c r="A17" s="45" t="str">
        <x:v>Gross margin</x:v>
      </x:c>
      <x:c r="B17" s="46" t="str">
        <x:v>40%+ after landed cost</x:v>
      </x:c>
      <x:c r="C17" s="46"/>
      <x:c r="D17" s="46"/>
      <x:c r="E17" s="46"/>
      <x:c r="F17" s="46"/>
      <x:c r="G17" s="46"/>
      <x:c r="H17" s="47"/>
    </x:row>
    <x:row r="18">
      <x:c r="A18" s="45" t="str">
        <x:v>Validation logic</x:v>
      </x:c>
      <x:c r="B18" s="46" t="str">
        <x:v>AliExpress = supply clue, 1688 = cost, Amazon/TikTok/Google = US demand</x:v>
      </x:c>
      <x:c r="C18" s="46"/>
      <x:c r="D18" s="46"/>
      <x:c r="E18" s="46"/>
      <x:c r="F18" s="46"/>
      <x:c r="G18" s="46"/>
      <x:c r="H18" s="47"/>
    </x:row>
    <x:row r="19">
      <x:c r="A19" s="45" t="str">
        <x:v>Strategy</x:v>
      </x:c>
      <x:c r="B19" s="46" t="str">
        <x:v>Do not copy SKU; improve product and localize packaging</x:v>
      </x:c>
      <x:c r="C19" s="46"/>
      <x:c r="D19" s="46"/>
      <x:c r="E19" s="46"/>
      <x:c r="F19" s="46"/>
      <x:c r="G19" s="46"/>
      <x:c r="H19" s="47"/>
    </x:row>
    <x:row r="20">
      <x:c r="A20" s="53" t="str">
        <x:v>First output</x:v>
      </x:c>
      <x:c r="B20" s="54" t="str">
        <x:v>10-product shortlist, then 3-5 landing/content tests</x:v>
      </x:c>
      <x:c r="C20" s="54"/>
      <x:c r="D20" s="54"/>
      <x:c r="E20" s="54"/>
      <x:c r="F20" s="54"/>
      <x:c r="G20" s="54"/>
      <x:c r="H20" s="55"/>
    </x:row>
  </x:sheetData>
  <x:mergeCells>
    <x:mergeCell ref="A1:H1"/>
  </x:mergeCells>
  <x:pageMargins left="0.7" right="0.7" top="0.75" bottom="0.75" header="0.3" footer="0.3"/>
  <x:drawing xmlns:r="http://schemas.openxmlformats.org/officeDocument/2006/relationships" r:id="R5c306386bbcd4a54"/>
</x:worksheet>
</file>

<file path=xl/worksheets/sheet2.xml><?xml version="1.0" encoding="utf-8"?>
<x:worksheet xmlns:x="http://schemas.openxmlformats.org/spreadsheetml/2006/main">
  <x:sheetFormatPr defaultRowHeight="15"/>
  <x:cols>
    <x:col min="1" max="1" width="6.5" hidden="0" customWidth="1"/>
    <x:col min="2" max="2" width="26.3799991607666" hidden="0" customWidth="1"/>
    <x:col min="3" max="3" width="26.3799991607666" hidden="0" customWidth="1"/>
    <x:col min="4" max="4" width="26.3799991607666" hidden="0" customWidth="1"/>
    <x:col min="5" max="5" width="12.270000457763672" hidden="0" customWidth="1"/>
    <x:col min="6" max="6" width="12.270000457763672" hidden="0" customWidth="1"/>
    <x:col min="7" max="7" width="12.270000457763672" hidden="0" customWidth="1"/>
    <x:col min="8" max="8" width="12.270000457763672" hidden="0" customWidth="1"/>
    <x:col min="9" max="9" width="12.270000457763672" hidden="0" customWidth="1"/>
    <x:col min="10" max="10" width="12.270000457763672" hidden="0" customWidth="1"/>
    <x:col min="11" max="11" width="33.7400016784668" hidden="0" customWidth="1"/>
    <x:col min="12" max="12" width="33.7400016784668" hidden="0" customWidth="1"/>
    <x:col min="13" max="13" width="33.7400016784668" hidden="0" customWidth="1"/>
    <x:col min="14" max="14" width="33.7400016784668" hidden="0" customWidth="1"/>
    <x:col min="15" max="15" width="11.039999961853027" hidden="0" customWidth="1"/>
    <x:col min="16" max="16" width="11.039999961853027" hidden="0" customWidth="1"/>
    <x:col min="17" max="17" width="11.039999961853027" hidden="0" customWidth="1"/>
    <x:col min="18" max="18" width="11.039999961853027" hidden="0" customWidth="1"/>
    <x:col min="19" max="19" width="11.039999961853027" hidden="0" customWidth="1"/>
    <x:col min="20" max="20" width="11.039999961853027" hidden="0" customWidth="1"/>
    <x:col min="21" max="21" width="11.039999961853027" hidden="0" customWidth="1"/>
    <x:col min="22" max="22" width="11.039999961853027" hidden="0" customWidth="1"/>
    <x:col min="23" max="23" width="11.039999961853027" hidden="0" customWidth="1"/>
    <x:col min="24" max="24" width="17.790000915527344" hidden="0" customWidth="1"/>
    <x:col min="25" max="25" width="17.790000915527344" hidden="0" customWidth="1"/>
    <x:col min="26" max="26" width="17.790000915527344" hidden="0" customWidth="1"/>
  </x:cols>
  <x:sheetData>
    <x:row r="1" ht="25.5" customHeight="1">
      <x:c r="A1" s="13" t="str">
        <x:v>ID</x:v>
      </x:c>
      <x:c r="B1" s="18" t="str">
        <x:v>Small Product Demand</x:v>
      </x:c>
      <x:c r="C1" s="18" t="str">
        <x:v>Category</x:v>
      </x:c>
      <x:c r="D1" s="18" t="str">
        <x:v>Product/SKU Example</x:v>
      </x:c>
      <x:c r="E1" s="18" t="str">
        <x:v>AliExpress Price</x:v>
      </x:c>
      <x:c r="F1" s="18" t="str">
        <x:v>1688 Source Price</x:v>
      </x:c>
      <x:c r="G1" s="18" t="str">
        <x:v>Amazon Price</x:v>
      </x:c>
      <x:c r="H1" s="18" t="str">
        <x:v>Estimated Landed Cost</x:v>
      </x:c>
      <x:c r="I1" s="18" t="str">
        <x:v>Target Price</x:v>
      </x:c>
      <x:c r="J1" s="18" t="str">
        <x:v>Gross Margin</x:v>
      </x:c>
      <x:c r="K1" s="18" t="str">
        <x:v>TikTok Signal</x:v>
      </x:c>
      <x:c r="L1" s="18" t="str">
        <x:v>Google Trends</x:v>
      </x:c>
      <x:c r="M1" s="18" t="str">
        <x:v>Main Complaint</x:v>
      </x:c>
      <x:c r="N1" s="18" t="str">
        <x:v>Possible Upgrade</x:v>
      </x:c>
      <x:c r="O1" s="18" t="str">
        <x:v>US Demand /5</x:v>
      </x:c>
      <x:c r="P1" s="18" t="str">
        <x:v>China Supply Advantage /5</x:v>
      </x:c>
      <x:c r="Q1" s="18" t="str">
        <x:v>Margin /5</x:v>
      </x:c>
      <x:c r="R1" s="18" t="str">
        <x:v>10s Video Demo /5</x:v>
      </x:c>
      <x:c r="S1" s="18" t="str">
        <x:v>Differentiation /5</x:v>
      </x:c>
      <x:c r="T1" s="18" t="str">
        <x:v>Compliance Risk /5</x:v>
      </x:c>
      <x:c r="U1" s="18" t="str">
        <x:v>Logistics /5</x:v>
      </x:c>
      <x:c r="V1" s="18" t="str">
        <x:v>After-sale Risk /5</x:v>
      </x:c>
      <x:c r="W1" s="18" t="str">
        <x:v>Total /40</x:v>
      </x:c>
      <x:c r="X1" s="18" t="str">
        <x:v>Gate Notes</x:v>
      </x:c>
      <x:c r="Y1" s="18" t="str">
        <x:v>Decision</x:v>
      </x:c>
      <x:c r="Z1" s="14" t="str">
        <x:v>Priority Rank</x:v>
      </x:c>
    </x:row>
    <x:row r="2">
      <x:c r="A2" s="42" t="str">
        <x:v>D001</x:v>
      </x:c>
      <x:c r="B2" s="43" t="str">
        <x:v>Minimalist WFH desk organization</x:v>
      </x:c>
      <x:c r="C2" s="43" t="str">
        <x:v>Home office / desk setup</x:v>
      </x:c>
      <x:c r="D2" s="43" t="str">
        <x:v>Modular magnetic desk organizer</x:v>
      </x:c>
      <x:c r="E2" s="58" t="n">
        <x:v>14.99</x:v>
      </x:c>
      <x:c r="F2" s="58" t="n">
        <x:v>3.2</x:v>
      </x:c>
      <x:c r="G2" s="58" t="n">
        <x:v>34.99</x:v>
      </x:c>
      <x:c r="H2" s="58" t="n">
        <x:f>IF(F2="","",F2*1.25+3)</x:f>
        <x:v>7</x:v>
      </x:c>
      <x:c r="I2" s="58" t="n">
        <x:v>29.99</x:v>
      </x:c>
      <x:c r="J2" s="59" t="n">
        <x:f>IF(OR(I2="",H2="",I2=0),"",(I2-H2)/I2)</x:f>
        <x:v>0.766588862954318</x:v>
      </x:c>
      <x:c r="K2" s="43" t="str">
        <x:v>Desk setup / productivity videos; TikTok Top Products supports content-led shopping research.</x:v>
      </x:c>
      <x:c r="L2" s="43" t="str">
        <x:v>Manual check: desk organizer, home office setup</x:v>
      </x:c>
      <x:c r="M2" s="43" t="str">
        <x:v>Too small, plasticky, unstable, cheap-looking.</x:v>
      </x:c>
      <x:c r="N2" s="43" t="str">
        <x:v>Premium matte finish, modular tray sizes, cable slot, Notion/desk productivity positioning.</x:v>
      </x:c>
      <x:c r="O2" s="63" t="n">
        <x:v>5</x:v>
      </x:c>
      <x:c r="P2" s="63" t="n">
        <x:v>5</x:v>
      </x:c>
      <x:c r="Q2" s="63" t="n">
        <x:v>5</x:v>
      </x:c>
      <x:c r="R2" s="63" t="n">
        <x:v>5</x:v>
      </x:c>
      <x:c r="S2" s="63" t="n">
        <x:v>5</x:v>
      </x:c>
      <x:c r="T2" s="63" t="n">
        <x:v>5</x:v>
      </x:c>
      <x:c r="U2" s="63" t="n">
        <x:v>5</x:v>
      </x:c>
      <x:c r="V2" s="63" t="n">
        <x:v>5</x:v>
      </x:c>
      <x:c r="W2" s="63" t="n">
        <x:f>IF(COUNTA(O2:V2)=0,"",SUM(O2:V2))</x:f>
        <x:v>40</x:v>
      </x:c>
      <x:c r="X2" s="43" t="str">
        <x:f>IF(B2="","",IF(AND(I2&gt;=20,I2&lt;=100,J2&gt;=0.4,W2&gt;=32),"Pass core gates","Fix price/margin/score"))</x:f>
        <x:v>Pass core gates</x:v>
      </x:c>
      <x:c r="Y2" s="43" t="str">
        <x:f>IF(B2="","",IF(X2="Pass core gates","Sample stage","Research / reject"))</x:f>
        <x:v>Sample stage</x:v>
      </x:c>
      <x:c r="Z2" s="44" t="n">
        <x:f>IF(W2="","",COUNTIF($W$2:$W$51,"&gt;"&amp;W2)+COUNTIF($W$2:W2,W2))</x:f>
        <x:v>1</x:v>
      </x:c>
    </x:row>
    <x:row r="3">
      <x:c r="A3" s="45" t="str">
        <x:v>D002</x:v>
      </x:c>
      <x:c r="B3" s="46" t="str">
        <x:v>Laptop posture and compact workstation</x:v>
      </x:c>
      <x:c r="C3" s="46" t="str">
        <x:v>Home office / ergonomic desk</x:v>
      </x:c>
      <x:c r="D3" s="46" t="str">
        <x:v>Adjustable aluminum laptop stand</x:v>
      </x:c>
      <x:c r="E3" s="60" t="n">
        <x:v>18.99</x:v>
      </x:c>
      <x:c r="F3" s="60" t="n">
        <x:v>6.8</x:v>
      </x:c>
      <x:c r="G3" s="60" t="n">
        <x:v>39.99</x:v>
      </x:c>
      <x:c r="H3" s="60" t="n">
        <x:f>IF(F3="","",F3*1.25+3)</x:f>
        <x:v>11.5</x:v>
      </x:c>
      <x:c r="I3" s="60" t="n">
        <x:v>39.99</x:v>
      </x:c>
      <x:c r="J3" s="57" t="n">
        <x:f>IF(OR(I3="",H3="",I3=0),"",(I3-H3)/I3)</x:f>
        <x:v>0.7124281070267567</x:v>
      </x:c>
      <x:c r="K3" s="46" t="str">
        <x:v>Remote work desk setup content; Alibaba/AliExpress research cites ergonomic laptop stands.</x:v>
      </x:c>
      <x:c r="L3" s="46" t="str">
        <x:v>Manual check: laptop stand, remote work desk</x:v>
      </x:c>
      <x:c r="M3" s="46" t="str">
        <x:v>Wobbly hinges, scratches laptop, not portable.</x:v>
      </x:c>
      <x:c r="N3" s="46" t="str">
        <x:v>Heavier hinge, rubber pads, fold-flat pouch, premium WFH bundle.</x:v>
      </x:c>
      <x:c r="O3" s="64" t="n">
        <x:v>5</x:v>
      </x:c>
      <x:c r="P3" s="64" t="n">
        <x:v>4</x:v>
      </x:c>
      <x:c r="Q3" s="64" t="n">
        <x:v>5</x:v>
      </x:c>
      <x:c r="R3" s="64" t="n">
        <x:v>4</x:v>
      </x:c>
      <x:c r="S3" s="64" t="n">
        <x:v>4</x:v>
      </x:c>
      <x:c r="T3" s="64" t="n">
        <x:v>5</x:v>
      </x:c>
      <x:c r="U3" s="64" t="n">
        <x:v>4</x:v>
      </x:c>
      <x:c r="V3" s="64" t="n">
        <x:v>4</x:v>
      </x:c>
      <x:c r="W3" s="64" t="n">
        <x:f>IF(COUNTA(O3:V3)=0,"",SUM(O3:V3))</x:f>
        <x:v>35</x:v>
      </x:c>
      <x:c r="X3" s="46" t="str">
        <x:f>IF(B3="","",IF(AND(I3&gt;=20,I3&lt;=100,J3&gt;=0.4,W3&gt;=32),"Pass core gates","Fix price/margin/score"))</x:f>
        <x:v>Pass core gates</x:v>
      </x:c>
      <x:c r="Y3" s="46" t="str">
        <x:f>IF(B3="","",IF(X3="Pass core gates","Sample stage","Research / reject"))</x:f>
        <x:v>Sample stage</x:v>
      </x:c>
      <x:c r="Z3" s="47" t="n">
        <x:f>IF(W3="","",COUNTIF($W$2:$W$51,"&gt;"&amp;W3)+COUNTIF($W$2:W3,W3))</x:f>
        <x:v>15</x:v>
      </x:c>
    </x:row>
    <x:row r="4">
      <x:c r="A4" s="45" t="str">
        <x:v>D003</x:v>
      </x:c>
      <x:c r="B4" s="46" t="str">
        <x:v>Cable mess around creator desks</x:v>
      </x:c>
      <x:c r="C4" s="46" t="str">
        <x:v>Creator setup / cable management</x:v>
      </x:c>
      <x:c r="D4" s="46" t="str">
        <x:v>Under-desk cable management kit</x:v>
      </x:c>
      <x:c r="E4" s="60" t="n">
        <x:v>9.99</x:v>
      </x:c>
      <x:c r="F4" s="60" t="n">
        <x:v>2.4</x:v>
      </x:c>
      <x:c r="G4" s="60" t="n">
        <x:v>24.99</x:v>
      </x:c>
      <x:c r="H4" s="60" t="n">
        <x:f>IF(F4="","",F4*1.25+3)</x:f>
        <x:v>6</x:v>
      </x:c>
      <x:c r="I4" s="60" t="n">
        <x:v>24.99</x:v>
      </x:c>
      <x:c r="J4" s="57" t="n">
        <x:f>IF(OR(I4="",H4="",I4=0),"",(I4-H4)/I4)</x:f>
        <x:v>0.7599039615846338</x:v>
      </x:c>
      <x:c r="K4" s="46" t="str">
        <x:v>Desk setup videos make before/after easy; TikTok phone/accessory categories show high activity.</x:v>
      </x:c>
      <x:c r="L4" s="46" t="str">
        <x:v>Manual check: cable management desk</x:v>
      </x:c>
      <x:c r="M4" s="46" t="str">
        <x:v>Adhesive falls, not enough clips, hard instructions.</x:v>
      </x:c>
      <x:c r="N4" s="46" t="str">
        <x:v>All-in-one kit with tray, clips, labels, alcohol wipe, 5-minute guide.</x:v>
      </x:c>
      <x:c r="O4" s="64" t="n">
        <x:v>4</x:v>
      </x:c>
      <x:c r="P4" s="64" t="n">
        <x:v>5</x:v>
      </x:c>
      <x:c r="Q4" s="64" t="n">
        <x:v>5</x:v>
      </x:c>
      <x:c r="R4" s="64" t="n">
        <x:v>5</x:v>
      </x:c>
      <x:c r="S4" s="64" t="n">
        <x:v>4</x:v>
      </x:c>
      <x:c r="T4" s="64" t="n">
        <x:v>5</x:v>
      </x:c>
      <x:c r="U4" s="64" t="n">
        <x:v>5</x:v>
      </x:c>
      <x:c r="V4" s="64" t="n">
        <x:v>5</x:v>
      </x:c>
      <x:c r="W4" s="64" t="n">
        <x:f>IF(COUNTA(O4:V4)=0,"",SUM(O4:V4))</x:f>
        <x:v>38</x:v>
      </x:c>
      <x:c r="X4" s="46" t="str">
        <x:f>IF(B4="","",IF(AND(I4&gt;=20,I4&lt;=100,J4&gt;=0.4,W4&gt;=32),"Pass core gates","Fix price/margin/score"))</x:f>
        <x:v>Pass core gates</x:v>
      </x:c>
      <x:c r="Y4" s="46" t="str">
        <x:f>IF(B4="","",IF(X4="Pass core gates","Sample stage","Research / reject"))</x:f>
        <x:v>Sample stage</x:v>
      </x:c>
      <x:c r="Z4" s="47" t="n">
        <x:f>IF(W4="","",COUNTIF($W$2:$W$51,"&gt;"&amp;W4)+COUNTIF($W$2:W4,W4))</x:f>
        <x:v>3</x:v>
      </x:c>
    </x:row>
    <x:row r="5">
      <x:c r="A5" s="45" t="str">
        <x:v>D004</x:v>
      </x:c>
      <x:c r="B5" s="46" t="str">
        <x:v>Glare-free creator desk lighting</x:v>
      </x:c>
      <x:c r="C5" s="46" t="str">
        <x:v>Creator setup / desk setup</x:v>
      </x:c>
      <x:c r="D5" s="46" t="str">
        <x:v>Monitor light bar</x:v>
      </x:c>
      <x:c r="E5" s="60" t="n">
        <x:v>24.99</x:v>
      </x:c>
      <x:c r="F5" s="60" t="n">
        <x:v>9.8</x:v>
      </x:c>
      <x:c r="G5" s="60" t="n">
        <x:v>59.99</x:v>
      </x:c>
      <x:c r="H5" s="60" t="n">
        <x:f>IF(F5="","",F5*1.25+3)</x:f>
        <x:v>15.25</x:v>
      </x:c>
      <x:c r="I5" s="60" t="n">
        <x:v>49.99</x:v>
      </x:c>
      <x:c r="J5" s="57" t="n">
        <x:f>IF(OR(I5="",H5="",I5=0),"",(I5-H5)/I5)</x:f>
        <x:v>0.6949389877975595</x:v>
      </x:c>
      <x:c r="K5" s="46" t="str">
        <x:v>Desk setup and creator lighting content; AliExpress tech gadget lists include desk tech.</x:v>
      </x:c>
      <x:c r="L5" s="46" t="str">
        <x:v>Manual check: monitor light bar</x:v>
      </x:c>
      <x:c r="M5" s="46" t="str">
        <x:v>Glare, weak clamp, poor color temperature.</x:v>
      </x:c>
      <x:c r="N5" s="46" t="str">
        <x:v>No-glare clamp, warmer light, remote dial, minimalist packaging.</x:v>
      </x:c>
      <x:c r="O5" s="64" t="n">
        <x:v>4</x:v>
      </x:c>
      <x:c r="P5" s="64" t="n">
        <x:v>4</x:v>
      </x:c>
      <x:c r="Q5" s="64" t="n">
        <x:v>4</x:v>
      </x:c>
      <x:c r="R5" s="64" t="n">
        <x:v>5</x:v>
      </x:c>
      <x:c r="S5" s="64" t="n">
        <x:v>4</x:v>
      </x:c>
      <x:c r="T5" s="64" t="n">
        <x:v>4</x:v>
      </x:c>
      <x:c r="U5" s="64" t="n">
        <x:v>4</x:v>
      </x:c>
      <x:c r="V5" s="64" t="n">
        <x:v>3</x:v>
      </x:c>
      <x:c r="W5" s="64" t="n">
        <x:f>IF(COUNTA(O5:V5)=0,"",SUM(O5:V5))</x:f>
        <x:v>32</x:v>
      </x:c>
      <x:c r="X5" s="46" t="str">
        <x:f>IF(B5="","",IF(AND(I5&gt;=20,I5&lt;=100,J5&gt;=0.4,W5&gt;=32),"Pass core gates","Fix price/margin/score"))</x:f>
        <x:v>Pass core gates</x:v>
      </x:c>
      <x:c r="Y5" s="46" t="str">
        <x:f>IF(B5="","",IF(X5="Pass core gates","Sample stage","Research / reject"))</x:f>
        <x:v>Sample stage</x:v>
      </x:c>
      <x:c r="Z5" s="47" t="n">
        <x:f>IF(W5="","",COUNTIF($W$2:$W$51,"&gt;"&amp;W5)+COUNTIF($W$2:W5,W5))</x:f>
        <x:v>22</x:v>
      </x:c>
    </x:row>
    <x:row r="6">
      <x:c r="A6" s="45" t="str">
        <x:v>D005</x:v>
      </x:c>
      <x:c r="B6" s="46" t="str">
        <x:v>Underserved left-handed desk ergonomics</x:v>
      </x:c>
      <x:c r="C6" s="46" t="str">
        <x:v>Ergonomic desk gadgets</x:v>
      </x:c>
      <x:c r="D6" s="46" t="str">
        <x:v>Left-handed vertical mouse</x:v>
      </x:c>
      <x:c r="E6" s="60" t="n">
        <x:v>20.32</x:v>
      </x:c>
      <x:c r="F6" s="60" t="n">
        <x:v>11.5</x:v>
      </x:c>
      <x:c r="G6" s="60" t="n">
        <x:v>49.99</x:v>
      </x:c>
      <x:c r="H6" s="60" t="n">
        <x:f>IF(F6="","",F6*1.25+3)</x:f>
        <x:v>17.375</x:v>
      </x:c>
      <x:c r="I6" s="60" t="n">
        <x:v>49.99</x:v>
      </x:c>
      <x:c r="J6" s="57" t="n">
        <x:f>IF(OR(I6="",H6="",I6=0),"",(I6-H6)/I6)</x:f>
        <x:v>0.6524304860972194</x:v>
      </x:c>
      <x:c r="K6" s="46" t="str">
        <x:v>FindNiche listed left-hand ergonomic vertical mouse among high-order AliExpress products.</x:v>
      </x:c>
      <x:c r="L6" s="46" t="str">
        <x:v>Manual check: left handed vertical mouse</x:v>
      </x:c>
      <x:c r="M6" s="46" t="str">
        <x:v>Too small, cheap clicks, bad driver support.</x:v>
      </x:c>
      <x:c r="N6" s="46" t="str">
        <x:v>Lefty-specific positioning, better switches, quiet-click office version.</x:v>
      </x:c>
      <x:c r="O6" s="64" t="n">
        <x:v>4</x:v>
      </x:c>
      <x:c r="P6" s="64" t="n">
        <x:v>4</x:v>
      </x:c>
      <x:c r="Q6" s="64" t="n">
        <x:v>3</x:v>
      </x:c>
      <x:c r="R6" s="64" t="n">
        <x:v>4</x:v>
      </x:c>
      <x:c r="S6" s="64" t="n">
        <x:v>5</x:v>
      </x:c>
      <x:c r="T6" s="64" t="n">
        <x:v>4</x:v>
      </x:c>
      <x:c r="U6" s="64" t="n">
        <x:v>4</x:v>
      </x:c>
      <x:c r="V6" s="64" t="n">
        <x:v>3</x:v>
      </x:c>
      <x:c r="W6" s="64" t="n">
        <x:f>IF(COUNTA(O6:V6)=0,"",SUM(O6:V6))</x:f>
        <x:v>31</x:v>
      </x:c>
      <x:c r="X6" s="46" t="str">
        <x:f>IF(B6="","",IF(AND(I6&gt;=20,I6&lt;=100,J6&gt;=0.4,W6&gt;=32),"Pass core gates","Fix price/margin/score"))</x:f>
        <x:v>Fix price/margin/score</x:v>
      </x:c>
      <x:c r="Y6" s="46" t="str">
        <x:f>IF(B6="","",IF(X6="Pass core gates","Sample stage","Research / reject"))</x:f>
        <x:v>Research / reject</x:v>
      </x:c>
      <x:c r="Z6" s="47" t="n">
        <x:f>IF(W6="","",COUNTIF($W$2:$W$51,"&gt;"&amp;W6)+COUNTIF($W$2:W6,W6))</x:f>
        <x:v>24</x:v>
      </x:c>
    </x:row>
    <x:row r="7">
      <x:c r="A7" s="45" t="str">
        <x:v>D006</x:v>
      </x:c>
      <x:c r="B7" s="46" t="str">
        <x:v>Pet hair on couch, clothes and car seats</x:v>
      </x:c>
      <x:c r="C7" s="46" t="str">
        <x:v>Pet cleaning / storage</x:v>
      </x:c>
      <x:c r="D7" s="46" t="str">
        <x:v>Reusable pet hair remover roller</x:v>
      </x:c>
      <x:c r="E7" s="60" t="n">
        <x:v>9.99</x:v>
      </x:c>
      <x:c r="F7" s="60" t="n">
        <x:v>2.2</x:v>
      </x:c>
      <x:c r="G7" s="60" t="n">
        <x:v>24.99</x:v>
      </x:c>
      <x:c r="H7" s="60" t="n">
        <x:f>IF(F7="","",F7*1.25+3)</x:f>
        <x:v>5.75</x:v>
      </x:c>
      <x:c r="I7" s="60" t="n">
        <x:v>24.99</x:v>
      </x:c>
      <x:c r="J7" s="57" t="n">
        <x:f>IF(OR(I7="",H7="",I7=0),"",(I7-H7)/I7)</x:f>
        <x:v>0.7699079631852741</x:v>
      </x:c>
      <x:c r="K7" s="46" t="str">
        <x:v>Pet products are a consistent AliExpress category; visual one-swipe demo is strong.</x:v>
      </x:c>
      <x:c r="L7" s="46" t="str">
        <x:v>Manual check: pet hair remover roller</x:v>
      </x:c>
      <x:c r="M7" s="46" t="str">
        <x:v>Handle breaks, does not work on all fabrics.</x:v>
      </x:c>
      <x:c r="N7" s="46" t="str">
        <x:v>Stronger handle, car/couch/fabric positioning, bundle with mini travel roller.</x:v>
      </x:c>
      <x:c r="O7" s="64" t="n">
        <x:v>5</x:v>
      </x:c>
      <x:c r="P7" s="64" t="n">
        <x:v>5</x:v>
      </x:c>
      <x:c r="Q7" s="64" t="n">
        <x:v>5</x:v>
      </x:c>
      <x:c r="R7" s="64" t="n">
        <x:v>5</x:v>
      </x:c>
      <x:c r="S7" s="64" t="n">
        <x:v>4</x:v>
      </x:c>
      <x:c r="T7" s="64" t="n">
        <x:v>5</x:v>
      </x:c>
      <x:c r="U7" s="64" t="n">
        <x:v>5</x:v>
      </x:c>
      <x:c r="V7" s="64" t="n">
        <x:v>4</x:v>
      </x:c>
      <x:c r="W7" s="64" t="n">
        <x:f>IF(COUNTA(O7:V7)=0,"",SUM(O7:V7))</x:f>
        <x:v>38</x:v>
      </x:c>
      <x:c r="X7" s="46" t="str">
        <x:f>IF(B7="","",IF(AND(I7&gt;=20,I7&lt;=100,J7&gt;=0.4,W7&gt;=32),"Pass core gates","Fix price/margin/score"))</x:f>
        <x:v>Pass core gates</x:v>
      </x:c>
      <x:c r="Y7" s="46" t="str">
        <x:f>IF(B7="","",IF(X7="Pass core gates","Sample stage","Research / reject"))</x:f>
        <x:v>Sample stage</x:v>
      </x:c>
      <x:c r="Z7" s="47" t="n">
        <x:f>IF(W7="","",COUNTIF($W$2:$W$51,"&gt;"&amp;W7)+COUNTIF($W$2:W7,W7))</x:f>
        <x:v>4</x:v>
      </x:c>
    </x:row>
    <x:row r="8">
      <x:c r="A8" s="45" t="str">
        <x:v>D007</x:v>
      </x:c>
      <x:c r="B8" s="46" t="str">
        <x:v>Dog car seat mess protection</x:v>
      </x:c>
      <x:c r="C8" s="46" t="str">
        <x:v>Pet cleaning / car interior</x:v>
      </x:c>
      <x:c r="D8" s="46" t="str">
        <x:v>Waterproof pet car hammock</x:v>
      </x:c>
      <x:c r="E8" s="60" t="n">
        <x:v>22.99</x:v>
      </x:c>
      <x:c r="F8" s="60" t="n">
        <x:v>8.5</x:v>
      </x:c>
      <x:c r="G8" s="60" t="n">
        <x:v>49.99</x:v>
      </x:c>
      <x:c r="H8" s="60" t="n">
        <x:f>IF(F8="","",F8*1.25+3)</x:f>
        <x:v>13.625</x:v>
      </x:c>
      <x:c r="I8" s="60" t="n">
        <x:v>49.99</x:v>
      </x:c>
      <x:c r="J8" s="57" t="n">
        <x:f>IF(OR(I8="",H8="",I8=0),"",(I8-H8)/I8)</x:f>
        <x:v>0.7274454890978196</x:v>
      </x:c>
      <x:c r="K8" s="46" t="str">
        <x:v>Crosses pet and car interior demand; strong muddy-paw demo.</x:v>
      </x:c>
      <x:c r="L8" s="46" t="str">
        <x:v>Manual check: dog car seat cover</x:v>
      </x:c>
      <x:c r="M8" s="46" t="str">
        <x:v>Does not fit, straps weak, hard to clean.</x:v>
      </x:c>
      <x:c r="N8" s="46" t="str">
        <x:v>SUV/sedan fit guide, stronger straps, washable premium fabric.</x:v>
      </x:c>
      <x:c r="O8" s="64" t="n">
        <x:v>4</x:v>
      </x:c>
      <x:c r="P8" s="64" t="n">
        <x:v>4</x:v>
      </x:c>
      <x:c r="Q8" s="64" t="n">
        <x:v>4</x:v>
      </x:c>
      <x:c r="R8" s="64" t="n">
        <x:v>5</x:v>
      </x:c>
      <x:c r="S8" s="64" t="n">
        <x:v>4</x:v>
      </x:c>
      <x:c r="T8" s="64" t="n">
        <x:v>5</x:v>
      </x:c>
      <x:c r="U8" s="64" t="n">
        <x:v>3</x:v>
      </x:c>
      <x:c r="V8" s="64" t="n">
        <x:v>4</x:v>
      </x:c>
      <x:c r="W8" s="64" t="n">
        <x:f>IF(COUNTA(O8:V8)=0,"",SUM(O8:V8))</x:f>
        <x:v>33</x:v>
      </x:c>
      <x:c r="X8" s="46" t="str">
        <x:f>IF(B8="","",IF(AND(I8&gt;=20,I8&lt;=100,J8&gt;=0.4,W8&gt;=32),"Pass core gates","Fix price/margin/score"))</x:f>
        <x:v>Pass core gates</x:v>
      </x:c>
      <x:c r="Y8" s="46" t="str">
        <x:f>IF(B8="","",IF(X8="Pass core gates","Sample stage","Research / reject"))</x:f>
        <x:v>Sample stage</x:v>
      </x:c>
      <x:c r="Z8" s="47" t="n">
        <x:f>IF(W8="","",COUNTIF($W$2:$W$51,"&gt;"&amp;W8)+COUNTIF($W$2:W8,W8))</x:f>
        <x:v>20</x:v>
      </x:c>
    </x:row>
    <x:row r="9">
      <x:c r="A9" s="45" t="str">
        <x:v>D008</x:v>
      </x:c>
      <x:c r="B9" s="46" t="str">
        <x:v>Pet entryway clutter</x:v>
      </x:c>
      <x:c r="C9" s="46" t="str">
        <x:v>Pet storage</x:v>
      </x:c>
      <x:c r="D9" s="46" t="str">
        <x:v>Leash, bag and toy wall organizer</x:v>
      </x:c>
      <x:c r="E9" s="60" t="n">
        <x:v>13.99</x:v>
      </x:c>
      <x:c r="F9" s="60" t="n">
        <x:v>4.8</x:v>
      </x:c>
      <x:c r="G9" s="60" t="n">
        <x:v>34.99</x:v>
      </x:c>
      <x:c r="H9" s="60" t="n">
        <x:f>IF(F9="","",F9*1.25+3)</x:f>
        <x:v>9</x:v>
      </x:c>
      <x:c r="I9" s="60" t="n">
        <x:v>29.99</x:v>
      </x:c>
      <x:c r="J9" s="57" t="n">
        <x:f>IF(OR(I9="",H9="",I9=0),"",(I9-H9)/I9)</x:f>
        <x:v>0.6998999666555519</x:v>
      </x:c>
      <x:c r="K9" s="46" t="str">
        <x:v>Fits pet storage direction; needs Amazon/TikTok validation.</x:v>
      </x:c>
      <x:c r="L9" s="46" t="str">
        <x:v>Manual check: pet leash organizer</x:v>
      </x:c>
      <x:c r="M9" s="46" t="str">
        <x:v>Too small, hooks weak, ugly design.</x:v>
      </x:c>
      <x:c r="N9" s="46" t="str">
        <x:v>Minimalist entryway design, stronger hooks, toy/bin combo.</x:v>
      </x:c>
      <x:c r="O9" s="64" t="n">
        <x:v>3</x:v>
      </x:c>
      <x:c r="P9" s="64" t="n">
        <x:v>4</x:v>
      </x:c>
      <x:c r="Q9" s="64" t="n">
        <x:v>4</x:v>
      </x:c>
      <x:c r="R9" s="64" t="n">
        <x:v>4</x:v>
      </x:c>
      <x:c r="S9" s="64" t="n">
        <x:v>5</x:v>
      </x:c>
      <x:c r="T9" s="64" t="n">
        <x:v>5</x:v>
      </x:c>
      <x:c r="U9" s="64" t="n">
        <x:v>5</x:v>
      </x:c>
      <x:c r="V9" s="64" t="n">
        <x:v>5</x:v>
      </x:c>
      <x:c r="W9" s="64" t="n">
        <x:f>IF(COUNTA(O9:V9)=0,"",SUM(O9:V9))</x:f>
        <x:v>35</x:v>
      </x:c>
      <x:c r="X9" s="46" t="str">
        <x:f>IF(B9="","",IF(AND(I9&gt;=20,I9&lt;=100,J9&gt;=0.4,W9&gt;=32),"Pass core gates","Fix price/margin/score"))</x:f>
        <x:v>Pass core gates</x:v>
      </x:c>
      <x:c r="Y9" s="46" t="str">
        <x:f>IF(B9="","",IF(X9="Pass core gates","Sample stage","Research / reject"))</x:f>
        <x:v>Sample stage</x:v>
      </x:c>
      <x:c r="Z9" s="47" t="n">
        <x:f>IF(W9="","",COUNTIF($W$2:$W$51,"&gt;"&amp;W9)+COUNTIF($W$2:W9,W9))</x:f>
        <x:v>16</x:v>
      </x:c>
    </x:row>
    <x:row r="10">
      <x:c r="A10" s="45" t="str">
        <x:v>D009</x:v>
      </x:c>
      <x:c r="B10" s="46" t="str">
        <x:v>Carry-on packing compression</x:v>
      </x:c>
      <x:c r="C10" s="46" t="str">
        <x:v>Travel organization</x:v>
      </x:c>
      <x:c r="D10" s="46" t="str">
        <x:v>Compression packing cubes</x:v>
      </x:c>
      <x:c r="E10" s="60" t="n">
        <x:v>19.99</x:v>
      </x:c>
      <x:c r="F10" s="60" t="n">
        <x:v>7.2</x:v>
      </x:c>
      <x:c r="G10" s="60" t="n">
        <x:v>39.99</x:v>
      </x:c>
      <x:c r="H10" s="60" t="n">
        <x:f>IF(F10="","",F10*1.25+3)</x:f>
        <x:v>12</x:v>
      </x:c>
      <x:c r="I10" s="60" t="n">
        <x:v>39.99</x:v>
      </x:c>
      <x:c r="J10" s="57" t="n">
        <x:f>IF(OR(I10="",H10="",I10=0),"",(I10-H10)/I10)</x:f>
        <x:v>0.6999249812453113</x:v>
      </x:c>
      <x:c r="K10" s="46" t="str">
        <x:v>Travel organization is a consistent AliExpress category; packing demos are highly visual.</x:v>
      </x:c>
      <x:c r="L10" s="46" t="str">
        <x:v>Manual check: compression packing cubes</x:v>
      </x:c>
      <x:c r="M10" s="46" t="str">
        <x:v>Zippers break, sizes not useful, fabric tears.</x:v>
      </x:c>
      <x:c r="N10" s="46" t="str">
        <x:v>Premium zippers, clearer size system, business-trip bundle.</x:v>
      </x:c>
      <x:c r="O10" s="64" t="n">
        <x:v>5</x:v>
      </x:c>
      <x:c r="P10" s="64" t="n">
        <x:v>4</x:v>
      </x:c>
      <x:c r="Q10" s="64" t="n">
        <x:v>4</x:v>
      </x:c>
      <x:c r="R10" s="64" t="n">
        <x:v>5</x:v>
      </x:c>
      <x:c r="S10" s="64" t="n">
        <x:v>4</x:v>
      </x:c>
      <x:c r="T10" s="64" t="n">
        <x:v>5</x:v>
      </x:c>
      <x:c r="U10" s="64" t="n">
        <x:v>5</x:v>
      </x:c>
      <x:c r="V10" s="64" t="n">
        <x:v>4</x:v>
      </x:c>
      <x:c r="W10" s="64" t="n">
        <x:f>IF(COUNTA(O10:V10)=0,"",SUM(O10:V10))</x:f>
        <x:v>36</x:v>
      </x:c>
      <x:c r="X10" s="46" t="str">
        <x:f>IF(B10="","",IF(AND(I10&gt;=20,I10&lt;=100,J10&gt;=0.4,W10&gt;=32),"Pass core gates","Fix price/margin/score"))</x:f>
        <x:v>Pass core gates</x:v>
      </x:c>
      <x:c r="Y10" s="46" t="str">
        <x:f>IF(B10="","",IF(X10="Pass core gates","Sample stage","Research / reject"))</x:f>
        <x:v>Sample stage</x:v>
      </x:c>
      <x:c r="Z10" s="47" t="n">
        <x:f>IF(W10="","",COUNTIF($W$2:$W$51,"&gt;"&amp;W10)+COUNTIF($W$2:W10,W10))</x:f>
        <x:v>13</x:v>
      </x:c>
    </x:row>
    <x:row r="11">
      <x:c r="A11" s="45" t="str">
        <x:v>D010</x:v>
      </x:c>
      <x:c r="B11" s="46" t="str">
        <x:v>Cable and charger chaos while traveling</x:v>
      </x:c>
      <x:c r="C11" s="46" t="str">
        <x:v>Travel organization / office</x:v>
      </x:c>
      <x:c r="D11" s="46" t="str">
        <x:v>Tech organizer pouch</x:v>
      </x:c>
      <x:c r="E11" s="60" t="n">
        <x:v>12.99</x:v>
      </x:c>
      <x:c r="F11" s="60" t="n">
        <x:v>3.8</x:v>
      </x:c>
      <x:c r="G11" s="60" t="n">
        <x:v>29.99</x:v>
      </x:c>
      <x:c r="H11" s="60" t="n">
        <x:f>IF(F11="","",F11*1.25+3)</x:f>
        <x:v>7.75</x:v>
      </x:c>
      <x:c r="I11" s="60" t="n">
        <x:v>24.99</x:v>
      </x:c>
      <x:c r="J11" s="57" t="n">
        <x:f>IF(OR(I11="",H11="",I11=0),"",(I11-H11)/I11)</x:f>
        <x:v>0.689875950380152</x:v>
      </x:c>
      <x:c r="K11" s="46" t="str">
        <x:v>AliExpress user discussions cite cables/tech accessories; travel desk content supports demand.</x:v>
      </x:c>
      <x:c r="L11" s="46" t="str">
        <x:v>Manual check: tech organizer pouch</x:v>
      </x:c>
      <x:c r="M11" s="46" t="str">
        <x:v>Too bulky, pockets not useful, zipper poor.</x:v>
      </x:c>
      <x:c r="N11" s="46" t="str">
        <x:v>Slim charger-first layout, labeled compartments, premium fabric.</x:v>
      </x:c>
      <x:c r="O11" s="64" t="n">
        <x:v>4</x:v>
      </x:c>
      <x:c r="P11" s="64" t="n">
        <x:v>5</x:v>
      </x:c>
      <x:c r="Q11" s="64" t="n">
        <x:v>5</x:v>
      </x:c>
      <x:c r="R11" s="64" t="n">
        <x:v>5</x:v>
      </x:c>
      <x:c r="S11" s="64" t="n">
        <x:v>4</x:v>
      </x:c>
      <x:c r="T11" s="64" t="n">
        <x:v>5</x:v>
      </x:c>
      <x:c r="U11" s="64" t="n">
        <x:v>5</x:v>
      </x:c>
      <x:c r="V11" s="64" t="n">
        <x:v>5</x:v>
      </x:c>
      <x:c r="W11" s="64" t="n">
        <x:f>IF(COUNTA(O11:V11)=0,"",SUM(O11:V11))</x:f>
        <x:v>38</x:v>
      </x:c>
      <x:c r="X11" s="46" t="str">
        <x:f>IF(B11="","",IF(AND(I11&gt;=20,I11&lt;=100,J11&gt;=0.4,W11&gt;=32),"Pass core gates","Fix price/margin/score"))</x:f>
        <x:v>Pass core gates</x:v>
      </x:c>
      <x:c r="Y11" s="46" t="str">
        <x:f>IF(B11="","",IF(X11="Pass core gates","Sample stage","Research / reject"))</x:f>
        <x:v>Sample stage</x:v>
      </x:c>
      <x:c r="Z11" s="47" t="n">
        <x:f>IF(W11="","",COUNTIF($W$2:$W$51,"&gt;"&amp;W11)+COUNTIF($W$2:W11,W11))</x:f>
        <x:v>5</x:v>
      </x:c>
    </x:row>
    <x:row r="12">
      <x:c r="A12" s="45" t="str">
        <x:v>D011</x:v>
      </x:c>
      <x:c r="B12" s="46" t="str">
        <x:v>Hotel bathroom clutter</x:v>
      </x:c>
      <x:c r="C12" s="46" t="str">
        <x:v>Travel organization</x:v>
      </x:c>
      <x:c r="D12" s="46" t="str">
        <x:v>Hanging toiletry organizer</x:v>
      </x:c>
      <x:c r="E12" s="60" t="n">
        <x:v>14.99</x:v>
      </x:c>
      <x:c r="F12" s="60" t="n">
        <x:v>5.2</x:v>
      </x:c>
      <x:c r="G12" s="60" t="n">
        <x:v>29.99</x:v>
      </x:c>
      <x:c r="H12" s="60" t="n">
        <x:f>IF(F12="","",F12*1.25+3)</x:f>
        <x:v>9.5</x:v>
      </x:c>
      <x:c r="I12" s="60" t="n">
        <x:v>29.99</x:v>
      </x:c>
      <x:c r="J12" s="57" t="n">
        <x:f>IF(OR(I12="",H12="",I12=0),"",(I12-H12)/I12)</x:f>
        <x:v>0.6832277425808603</x:v>
      </x:c>
      <x:c r="K12" s="46" t="str">
        <x:v>Travel organization fit; sell organizer only, no liquids.</x:v>
      </x:c>
      <x:c r="L12" s="46" t="str">
        <x:v>Manual check: hanging toiletry bag</x:v>
      </x:c>
      <x:c r="M12" s="46" t="str">
        <x:v>Hook weak, pockets too small, leaks.</x:v>
      </x:c>
      <x:c r="N12" s="46" t="str">
        <x:v>Stronger hook, waterproof compartments, gym/travel dual use.</x:v>
      </x:c>
      <x:c r="O12" s="64" t="n">
        <x:v>4</x:v>
      </x:c>
      <x:c r="P12" s="64" t="n">
        <x:v>4</x:v>
      </x:c>
      <x:c r="Q12" s="64" t="n">
        <x:v>4</x:v>
      </x:c>
      <x:c r="R12" s="64" t="n">
        <x:v>5</x:v>
      </x:c>
      <x:c r="S12" s="64" t="n">
        <x:v>4</x:v>
      </x:c>
      <x:c r="T12" s="64" t="n">
        <x:v>5</x:v>
      </x:c>
      <x:c r="U12" s="64" t="n">
        <x:v>5</x:v>
      </x:c>
      <x:c r="V12" s="64" t="n">
        <x:v>4</x:v>
      </x:c>
      <x:c r="W12" s="64" t="n">
        <x:f>IF(COUNTA(O12:V12)=0,"",SUM(O12:V12))</x:f>
        <x:v>35</x:v>
      </x:c>
      <x:c r="X12" s="46" t="str">
        <x:f>IF(B12="","",IF(AND(I12&gt;=20,I12&lt;=100,J12&gt;=0.4,W12&gt;=32),"Pass core gates","Fix price/margin/score"))</x:f>
        <x:v>Pass core gates</x:v>
      </x:c>
      <x:c r="Y12" s="46" t="str">
        <x:f>IF(B12="","",IF(X12="Pass core gates","Sample stage","Research / reject"))</x:f>
        <x:v>Sample stage</x:v>
      </x:c>
      <x:c r="Z12" s="47" t="n">
        <x:f>IF(W12="","",COUNTIF($W$2:$W$51,"&gt;"&amp;W12)+COUNTIF($W$2:W12,W12))</x:f>
        <x:v>17</x:v>
      </x:c>
    </x:row>
    <x:row r="13">
      <x:c r="A13" s="45" t="str">
        <x:v>D012</x:v>
      </x:c>
      <x:c r="B13" s="46" t="str">
        <x:v>Desk-worker muscle tension without devices</x:v>
      </x:c>
      <x:c r="C13" s="46" t="str">
        <x:v>Small fitness recovery</x:v>
      </x:c>
      <x:c r="D13" s="46" t="str">
        <x:v>Massage ball / peanut ball set</x:v>
      </x:c>
      <x:c r="E13" s="60" t="n">
        <x:v>8.99</x:v>
      </x:c>
      <x:c r="F13" s="60" t="n">
        <x:v>2.4</x:v>
      </x:c>
      <x:c r="G13" s="60" t="n">
        <x:v>24.99</x:v>
      </x:c>
      <x:c r="H13" s="60" t="n">
        <x:f>IF(F13="","",F13*1.25+3)</x:f>
        <x:v>6</x:v>
      </x:c>
      <x:c r="I13" s="60" t="n">
        <x:v>24.99</x:v>
      </x:c>
      <x:c r="J13" s="57" t="n">
        <x:f>IF(OR(I13="",H13="",I13=0),"",(I13-H13)/I13)</x:f>
        <x:v>0.7599039615846338</x:v>
      </x:c>
      <x:c r="K13" s="46" t="str">
        <x:v>Small recovery tools match preferred direction and avoid electronics.</x:v>
      </x:c>
      <x:c r="L13" s="46" t="str">
        <x:v>Manual check: massage ball set</x:v>
      </x:c>
      <x:c r="M13" s="46" t="str">
        <x:v>Too hard, bad smell, unclear usage.</x:v>
      </x:c>
      <x:c r="N13" s="46" t="str">
        <x:v>Odor-free material, simple desk-break routine cards, no medical claims.</x:v>
      </x:c>
      <x:c r="O13" s="64" t="n">
        <x:v>4</x:v>
      </x:c>
      <x:c r="P13" s="64" t="n">
        <x:v>5</x:v>
      </x:c>
      <x:c r="Q13" s="64" t="n">
        <x:v>5</x:v>
      </x:c>
      <x:c r="R13" s="64" t="n">
        <x:v>4</x:v>
      </x:c>
      <x:c r="S13" s="64" t="n">
        <x:v>4</x:v>
      </x:c>
      <x:c r="T13" s="64" t="n">
        <x:v>5</x:v>
      </x:c>
      <x:c r="U13" s="64" t="n">
        <x:v>5</x:v>
      </x:c>
      <x:c r="V13" s="64" t="n">
        <x:v>5</x:v>
      </x:c>
      <x:c r="W13" s="64" t="n">
        <x:f>IF(COUNTA(O13:V13)=0,"",SUM(O13:V13))</x:f>
        <x:v>37</x:v>
      </x:c>
      <x:c r="X13" s="46" t="str">
        <x:f>IF(B13="","",IF(AND(I13&gt;=20,I13&lt;=100,J13&gt;=0.4,W13&gt;=32),"Pass core gates","Fix price/margin/score"))</x:f>
        <x:v>Pass core gates</x:v>
      </x:c>
      <x:c r="Y13" s="46" t="str">
        <x:f>IF(B13="","",IF(X13="Pass core gates","Sample stage","Research / reject"))</x:f>
        <x:v>Sample stage</x:v>
      </x:c>
      <x:c r="Z13" s="47" t="n">
        <x:f>IF(W13="","",COUNTIF($W$2:$W$51,"&gt;"&amp;W13)+COUNTIF($W$2:W13,W13))</x:f>
        <x:v>8</x:v>
      </x:c>
    </x:row>
    <x:row r="14">
      <x:c r="A14" s="45" t="str">
        <x:v>D013</x:v>
      </x:c>
      <x:c r="B14" s="46" t="str">
        <x:v>Compact movement kit for office breaks</x:v>
      </x:c>
      <x:c r="C14" s="46" t="str">
        <x:v>Small fitness recovery</x:v>
      </x:c>
      <x:c r="D14" s="46" t="str">
        <x:v>Stretching strap + resistance band set</x:v>
      </x:c>
      <x:c r="E14" s="60" t="n">
        <x:v>9.99</x:v>
      </x:c>
      <x:c r="F14" s="60" t="n">
        <x:v>2.8</x:v>
      </x:c>
      <x:c r="G14" s="60" t="n">
        <x:v>24.99</x:v>
      </x:c>
      <x:c r="H14" s="60" t="n">
        <x:f>IF(F14="","",F14*1.25+3)</x:f>
        <x:v>6.5</x:v>
      </x:c>
      <x:c r="I14" s="60" t="n">
        <x:v>24.99</x:v>
      </x:c>
      <x:c r="J14" s="57" t="n">
        <x:f>IF(OR(I14="",H14="",I14=0),"",(I14-H14)/I14)</x:f>
        <x:v>0.7398959583833533</x:v>
      </x:c>
      <x:c r="K14" s="46" t="str">
        <x:v>Sell The Trend cites resistance/posture support demand; demo-friendly.</x:v>
      </x:c>
      <x:c r="L14" s="46" t="str">
        <x:v>Manual check: stretching strap resistance band</x:v>
      </x:c>
      <x:c r="M14" s="46" t="str">
        <x:v>Bands snap, resistance unclear, no instructions.</x:v>
      </x:c>
      <x:c r="N14" s="46" t="str">
        <x:v>Color-coded resistance, office-break guide, travel pouch.</x:v>
      </x:c>
      <x:c r="O14" s="64" t="n">
        <x:v>4</x:v>
      </x:c>
      <x:c r="P14" s="64" t="n">
        <x:v>5</x:v>
      </x:c>
      <x:c r="Q14" s="64" t="n">
        <x:v>5</x:v>
      </x:c>
      <x:c r="R14" s="64" t="n">
        <x:v>5</x:v>
      </x:c>
      <x:c r="S14" s="64" t="n">
        <x:v>4</x:v>
      </x:c>
      <x:c r="T14" s="64" t="n">
        <x:v>5</x:v>
      </x:c>
      <x:c r="U14" s="64" t="n">
        <x:v>5</x:v>
      </x:c>
      <x:c r="V14" s="64" t="n">
        <x:v>4</x:v>
      </x:c>
      <x:c r="W14" s="64" t="n">
        <x:f>IF(COUNTA(O14:V14)=0,"",SUM(O14:V14))</x:f>
        <x:v>37</x:v>
      </x:c>
      <x:c r="X14" s="46" t="str">
        <x:f>IF(B14="","",IF(AND(I14&gt;=20,I14&lt;=100,J14&gt;=0.4,W14&gt;=32),"Pass core gates","Fix price/margin/score"))</x:f>
        <x:v>Pass core gates</x:v>
      </x:c>
      <x:c r="Y14" s="46" t="str">
        <x:f>IF(B14="","",IF(X14="Pass core gates","Sample stage","Research / reject"))</x:f>
        <x:v>Sample stage</x:v>
      </x:c>
      <x:c r="Z14" s="47" t="n">
        <x:f>IF(W14="","",COUNTIF($W$2:$W$51,"&gt;"&amp;W14)+COUNTIF($W$2:W14,W14))</x:f>
        <x:v>9</x:v>
      </x:c>
    </x:row>
    <x:row r="15">
      <x:c r="A15" s="45" t="str">
        <x:v>D014</x:v>
      </x:c>
      <x:c r="B15" s="46" t="str">
        <x:v>Phones falling into car seat gaps</x:v>
      </x:c>
      <x:c r="C15" s="46" t="str">
        <x:v>Car interior accessories</x:v>
      </x:c>
      <x:c r="D15" s="46" t="str">
        <x:v>Car seat gap filler organizer</x:v>
      </x:c>
      <x:c r="E15" s="60" t="n">
        <x:v>12.99</x:v>
      </x:c>
      <x:c r="F15" s="60" t="n">
        <x:v>4.2</x:v>
      </x:c>
      <x:c r="G15" s="60" t="n">
        <x:v>29.99</x:v>
      </x:c>
      <x:c r="H15" s="60" t="n">
        <x:f>IF(F15="","",F15*1.25+3)</x:f>
        <x:v>8.25</x:v>
      </x:c>
      <x:c r="I15" s="60" t="n">
        <x:v>29.99</x:v>
      </x:c>
      <x:c r="J15" s="57" t="n">
        <x:f>IF(OR(I15="",H15="",I15=0),"",(I15-H15)/I15)</x:f>
        <x:v>0.7249083027675892</x:v>
      </x:c>
      <x:c r="K15" s="46" t="str">
        <x:v>Car interior accessories are a 2026 dropshipping category; very clear problem demo.</x:v>
      </x:c>
      <x:c r="L15" s="46" t="str">
        <x:v>Manual check: car seat gap filler</x:v>
      </x:c>
      <x:c r="M15" s="46" t="str">
        <x:v>Bad fit, slides around, blocks seatbelt.</x:v>
      </x:c>
      <x:c r="N15" s="46" t="str">
        <x:v>Universal fit guide, grippy material, no-block seatbelt design.</x:v>
      </x:c>
      <x:c r="O15" s="64" t="n">
        <x:v>4</x:v>
      </x:c>
      <x:c r="P15" s="64" t="n">
        <x:v>5</x:v>
      </x:c>
      <x:c r="Q15" s="64" t="n">
        <x:v>5</x:v>
      </x:c>
      <x:c r="R15" s="64" t="n">
        <x:v>5</x:v>
      </x:c>
      <x:c r="S15" s="64" t="n">
        <x:v>4</x:v>
      </x:c>
      <x:c r="T15" s="64" t="n">
        <x:v>5</x:v>
      </x:c>
      <x:c r="U15" s="64" t="n">
        <x:v>5</x:v>
      </x:c>
      <x:c r="V15" s="64" t="n">
        <x:v>4</x:v>
      </x:c>
      <x:c r="W15" s="64" t="n">
        <x:f>IF(COUNTA(O15:V15)=0,"",SUM(O15:V15))</x:f>
        <x:v>37</x:v>
      </x:c>
      <x:c r="X15" s="46" t="str">
        <x:f>IF(B15="","",IF(AND(I15&gt;=20,I15&lt;=100,J15&gt;=0.4,W15&gt;=32),"Pass core gates","Fix price/margin/score"))</x:f>
        <x:v>Pass core gates</x:v>
      </x:c>
      <x:c r="Y15" s="46" t="str">
        <x:f>IF(B15="","",IF(X15="Pass core gates","Sample stage","Research / reject"))</x:f>
        <x:v>Sample stage</x:v>
      </x:c>
      <x:c r="Z15" s="47" t="n">
        <x:f>IF(W15="","",COUNTIF($W$2:$W$51,"&gt;"&amp;W15)+COUNTIF($W$2:W15,W15))</x:f>
        <x:v>10</x:v>
      </x:c>
    </x:row>
    <x:row r="16">
      <x:c r="A16" s="45" t="str">
        <x:v>D015</x:v>
      </x:c>
      <x:c r="B16" s="46" t="str">
        <x:v>Dusty car vents and screens</x:v>
      </x:c>
      <x:c r="C16" s="46" t="str">
        <x:v>Car interior accessories</x:v>
      </x:c>
      <x:c r="D16" s="46" t="str">
        <x:v>Interior detailing brush + microfiber kit</x:v>
      </x:c>
      <x:c r="E16" s="60" t="n">
        <x:v>9.99</x:v>
      </x:c>
      <x:c r="F16" s="60" t="n">
        <x:v>2.5</x:v>
      </x:c>
      <x:c r="G16" s="60" t="n">
        <x:v>24.99</x:v>
      </x:c>
      <x:c r="H16" s="60" t="n">
        <x:f>IF(F16="","",F16*1.25+3)</x:f>
        <x:v>6.125</x:v>
      </x:c>
      <x:c r="I16" s="60" t="n">
        <x:v>24.99</x:v>
      </x:c>
      <x:c r="J16" s="57" t="n">
        <x:f>IF(OR(I16="",H16="",I16=0),"",(I16-H16)/I16)</x:f>
        <x:v>0.7549019607843137</x:v>
      </x:c>
      <x:c r="K16" s="46" t="str">
        <x:v>ASTools notes microfiber sets and interior cleaning brushes sell steadily and video well.</x:v>
      </x:c>
      <x:c r="L16" s="46" t="str">
        <x:v>Manual check: car detailing brush kit</x:v>
      </x:c>
      <x:c r="M16" s="46" t="str">
        <x:v>Brush sheds, towels thin, cheap packaging.</x:v>
      </x:c>
      <x:c r="N16" s="46" t="str">
        <x:v>Premium brush fibers, screen-safe cloth, no-chemical kit.</x:v>
      </x:c>
      <x:c r="O16" s="64" t="n">
        <x:v>5</x:v>
      </x:c>
      <x:c r="P16" s="64" t="n">
        <x:v>5</x:v>
      </x:c>
      <x:c r="Q16" s="64" t="n">
        <x:v>5</x:v>
      </x:c>
      <x:c r="R16" s="64" t="n">
        <x:v>5</x:v>
      </x:c>
      <x:c r="S16" s="64" t="n">
        <x:v>4</x:v>
      </x:c>
      <x:c r="T16" s="64" t="n">
        <x:v>5</x:v>
      </x:c>
      <x:c r="U16" s="64" t="n">
        <x:v>5</x:v>
      </x:c>
      <x:c r="V16" s="64" t="n">
        <x:v>5</x:v>
      </x:c>
      <x:c r="W16" s="64" t="n">
        <x:f>IF(COUNTA(O16:V16)=0,"",SUM(O16:V16))</x:f>
        <x:v>39</x:v>
      </x:c>
      <x:c r="X16" s="46" t="str">
        <x:f>IF(B16="","",IF(AND(I16&gt;=20,I16&lt;=100,J16&gt;=0.4,W16&gt;=32),"Pass core gates","Fix price/margin/score"))</x:f>
        <x:v>Pass core gates</x:v>
      </x:c>
      <x:c r="Y16" s="46" t="str">
        <x:f>IF(B16="","",IF(X16="Pass core gates","Sample stage","Research / reject"))</x:f>
        <x:v>Sample stage</x:v>
      </x:c>
      <x:c r="Z16" s="47" t="n">
        <x:f>IF(W16="","",COUNTIF($W$2:$W$51,"&gt;"&amp;W16)+COUNTIF($W$2:W16,W16))</x:f>
        <x:v>2</x:v>
      </x:c>
    </x:row>
    <x:row r="17">
      <x:c r="A17" s="45" t="str">
        <x:v>D016</x:v>
      </x:c>
      <x:c r="B17" s="46" t="str">
        <x:v>Groceries sliding around car trunk</x:v>
      </x:c>
      <x:c r="C17" s="46" t="str">
        <x:v>Car interior storage</x:v>
      </x:c>
      <x:c r="D17" s="46" t="str">
        <x:v>Collapsible trunk organizer</x:v>
      </x:c>
      <x:c r="E17" s="60" t="n">
        <x:v>24.99</x:v>
      </x:c>
      <x:c r="F17" s="60" t="n">
        <x:v>8.8</x:v>
      </x:c>
      <x:c r="G17" s="60" t="n">
        <x:v>49.99</x:v>
      </x:c>
      <x:c r="H17" s="60" t="n">
        <x:f>IF(F17="","",F17*1.25+3)</x:f>
        <x:v>14</x:v>
      </x:c>
      <x:c r="I17" s="60" t="n">
        <x:v>39.99</x:v>
      </x:c>
      <x:c r="J17" s="57" t="n">
        <x:f>IF(OR(I17="",H17="",I17=0),"",(I17-H17)/I17)</x:f>
        <x:v>0.6499124781195299</x:v>
      </x:c>
      <x:c r="K17" s="46" t="str">
        <x:v>Car storage is clear US family/Costco use case; check shipping economics.</x:v>
      </x:c>
      <x:c r="L17" s="46" t="str">
        <x:v>Manual check: trunk organizer</x:v>
      </x:c>
      <x:c r="M17" s="46" t="str">
        <x:v>Flimsy sides, too bulky, hard to fold.</x:v>
      </x:c>
      <x:c r="N17" s="46" t="str">
        <x:v>Semi-rigid foldable design, grocery/outdoor bundle angle.</x:v>
      </x:c>
      <x:c r="O17" s="64" t="n">
        <x:v>4</x:v>
      </x:c>
      <x:c r="P17" s="64" t="n">
        <x:v>4</x:v>
      </x:c>
      <x:c r="Q17" s="64" t="n">
        <x:v>3</x:v>
      </x:c>
      <x:c r="R17" s="64" t="n">
        <x:v>4</x:v>
      </x:c>
      <x:c r="S17" s="64" t="n">
        <x:v>4</x:v>
      </x:c>
      <x:c r="T17" s="64" t="n">
        <x:v>5</x:v>
      </x:c>
      <x:c r="U17" s="64" t="n">
        <x:v>3</x:v>
      </x:c>
      <x:c r="V17" s="64" t="n">
        <x:v>4</x:v>
      </x:c>
      <x:c r="W17" s="64" t="n">
        <x:f>IF(COUNTA(O17:V17)=0,"",SUM(O17:V17))</x:f>
        <x:v>31</x:v>
      </x:c>
      <x:c r="X17" s="46" t="str">
        <x:f>IF(B17="","",IF(AND(I17&gt;=20,I17&lt;=100,J17&gt;=0.4,W17&gt;=32),"Pass core gates","Fix price/margin/score"))</x:f>
        <x:v>Fix price/margin/score</x:v>
      </x:c>
      <x:c r="Y17" s="46" t="str">
        <x:f>IF(B17="","",IF(X17="Pass core gates","Sample stage","Research / reject"))</x:f>
        <x:v>Research / reject</x:v>
      </x:c>
      <x:c r="Z17" s="47" t="n">
        <x:f>IF(W17="","",COUNTIF($W$2:$W$51,"&gt;"&amp;W17)+COUNTIF($W$2:W17,W17))</x:f>
        <x:v>25</x:v>
      </x:c>
    </x:row>
    <x:row r="18">
      <x:c r="A18" s="45" t="str">
        <x:v>D017</x:v>
      </x:c>
      <x:c r="B18" s="46" t="str">
        <x:v>Dark cabinets and closets without wiring</x:v>
      </x:c>
      <x:c r="C18" s="46" t="str">
        <x:v>Premium home organization</x:v>
      </x:c>
      <x:c r="D18" s="46" t="str">
        <x:v>Motion sensor cabinet light</x:v>
      </x:c>
      <x:c r="E18" s="60" t="n">
        <x:v>7.99</x:v>
      </x:c>
      <x:c r="F18" s="60" t="n">
        <x:v>2.1</x:v>
      </x:c>
      <x:c r="G18" s="60" t="n">
        <x:v>24.99</x:v>
      </x:c>
      <x:c r="H18" s="60" t="n">
        <x:f>IF(F18="","",F18*1.25+3)</x:f>
        <x:v>5.625</x:v>
      </x:c>
      <x:c r="I18" s="60" t="n">
        <x:v>24.99</x:v>
      </x:c>
      <x:c r="J18" s="57" t="n">
        <x:f>IF(OR(I18="",H18="",I18=0),"",(I18-H18)/I18)</x:f>
        <x:v>0.7749099639855942</x:v>
      </x:c>
      <x:c r="K18" s="46" t="str">
        <x:v>FindNiche AliExpress top list includes LED motion sensor lights with high orders/wishlists.</x:v>
      </x:c>
      <x:c r="L18" s="46" t="str">
        <x:v>Manual check: motion sensor cabinet light</x:v>
      </x:c>
      <x:c r="M18" s="46" t="str">
        <x:v>Battery weak, adhesive fails, too dim.</x:v>
      </x:c>
      <x:c r="N18" s="46" t="str">
        <x:v>Better adhesive, warmer light, closet/kitchen bundle.</x:v>
      </x:c>
      <x:c r="O18" s="64" t="n">
        <x:v>5</x:v>
      </x:c>
      <x:c r="P18" s="64" t="n">
        <x:v>5</x:v>
      </x:c>
      <x:c r="Q18" s="64" t="n">
        <x:v>5</x:v>
      </x:c>
      <x:c r="R18" s="64" t="n">
        <x:v>5</x:v>
      </x:c>
      <x:c r="S18" s="64" t="n">
        <x:v>4</x:v>
      </x:c>
      <x:c r="T18" s="64" t="n">
        <x:v>4</x:v>
      </x:c>
      <x:c r="U18" s="64" t="n">
        <x:v>4</x:v>
      </x:c>
      <x:c r="V18" s="64" t="n">
        <x:v>3</x:v>
      </x:c>
      <x:c r="W18" s="64" t="n">
        <x:f>IF(COUNTA(O18:V18)=0,"",SUM(O18:V18))</x:f>
        <x:v>35</x:v>
      </x:c>
      <x:c r="X18" s="46" t="str">
        <x:f>IF(B18="","",IF(AND(I18&gt;=20,I18&lt;=100,J18&gt;=0.4,W18&gt;=32),"Pass core gates","Fix price/margin/score"))</x:f>
        <x:v>Pass core gates</x:v>
      </x:c>
      <x:c r="Y18" s="46" t="str">
        <x:f>IF(B18="","",IF(X18="Pass core gates","Sample stage","Research / reject"))</x:f>
        <x:v>Sample stage</x:v>
      </x:c>
      <x:c r="Z18" s="47" t="n">
        <x:f>IF(W18="","",COUNTIF($W$2:$W$51,"&gt;"&amp;W18)+COUNTIF($W$2:W18,W18))</x:f>
        <x:v>18</x:v>
      </x:c>
    </x:row>
    <x:row r="19">
      <x:c r="A19" s="45" t="str">
        <x:v>D018</x:v>
      </x:c>
      <x:c r="B19" s="46" t="str">
        <x:v>Messy drawers and closets</x:v>
      </x:c>
      <x:c r="C19" s="46" t="str">
        <x:v>Small home storage / minimalist living</x:v>
      </x:c>
      <x:c r="D19" s="46" t="str">
        <x:v>Adjustable drawer divider kit</x:v>
      </x:c>
      <x:c r="E19" s="60" t="n">
        <x:v>9.99</x:v>
      </x:c>
      <x:c r="F19" s="60" t="n">
        <x:v>2.8</x:v>
      </x:c>
      <x:c r="G19" s="60" t="n">
        <x:v>24.99</x:v>
      </x:c>
      <x:c r="H19" s="60" t="n">
        <x:f>IF(F19="","",F19*1.25+3)</x:f>
        <x:v>6.5</x:v>
      </x:c>
      <x:c r="I19" s="60" t="n">
        <x:v>24.99</x:v>
      </x:c>
      <x:c r="J19" s="57" t="n">
        <x:f>IF(OR(I19="",H19="",I19=0),"",(I19-H19)/I19)</x:f>
        <x:v>0.7398959583833533</x:v>
      </x:c>
      <x:c r="K19" s="46" t="str">
        <x:v>Home organization content is visual; manual Amazon/TikTok check required.</x:v>
      </x:c>
      <x:c r="L19" s="46" t="str">
        <x:v>Manual check: drawer dividers</x:v>
      </x:c>
      <x:c r="M19" s="46" t="str">
        <x:v>Does not stay in place, flimsy spring.</x:v>
      </x:c>
      <x:c r="N19" s="46" t="str">
        <x:v>Stronger spring, premium neutral colors, room-specific bundle.</x:v>
      </x:c>
      <x:c r="O19" s="64" t="n">
        <x:v>4</x:v>
      </x:c>
      <x:c r="P19" s="64" t="n">
        <x:v>5</x:v>
      </x:c>
      <x:c r="Q19" s="64" t="n">
        <x:v>5</x:v>
      </x:c>
      <x:c r="R19" s="64" t="n">
        <x:v>5</x:v>
      </x:c>
      <x:c r="S19" s="64" t="n">
        <x:v>4</x:v>
      </x:c>
      <x:c r="T19" s="64" t="n">
        <x:v>5</x:v>
      </x:c>
      <x:c r="U19" s="64" t="n">
        <x:v>5</x:v>
      </x:c>
      <x:c r="V19" s="64" t="n">
        <x:v>5</x:v>
      </x:c>
      <x:c r="W19" s="64" t="n">
        <x:f>IF(COUNTA(O19:V19)=0,"",SUM(O19:V19))</x:f>
        <x:v>38</x:v>
      </x:c>
      <x:c r="X19" s="46" t="str">
        <x:f>IF(B19="","",IF(AND(I19&gt;=20,I19&lt;=100,J19&gt;=0.4,W19&gt;=32),"Pass core gates","Fix price/margin/score"))</x:f>
        <x:v>Pass core gates</x:v>
      </x:c>
      <x:c r="Y19" s="46" t="str">
        <x:f>IF(B19="","",IF(X19="Pass core gates","Sample stage","Research / reject"))</x:f>
        <x:v>Sample stage</x:v>
      </x:c>
      <x:c r="Z19" s="47" t="n">
        <x:f>IF(W19="","",COUNTIF($W$2:$W$51,"&gt;"&amp;W19)+COUNTIF($W$2:W19,W19))</x:f>
        <x:v>6</x:v>
      </x:c>
    </x:row>
    <x:row r="20">
      <x:c r="A20" s="45" t="str">
        <x:v>D019</x:v>
      </x:c>
      <x:c r="B20" s="46" t="str">
        <x:v>Labeling storage bins and cables</x:v>
      </x:c>
      <x:c r="C20" s="46" t="str">
        <x:v>Home office / home organization</x:v>
      </x:c>
      <x:c r="D20" s="46" t="str">
        <x:v>Mini label maker</x:v>
      </x:c>
      <x:c r="E20" s="60" t="n">
        <x:v>18.99</x:v>
      </x:c>
      <x:c r="F20" s="60" t="n">
        <x:v>8.2</x:v>
      </x:c>
      <x:c r="G20" s="60" t="n">
        <x:v>39.99</x:v>
      </x:c>
      <x:c r="H20" s="60" t="n">
        <x:f>IF(F20="","",F20*1.25+3)</x:f>
        <x:v>13.25</x:v>
      </x:c>
      <x:c r="I20" s="60" t="n">
        <x:v>39.99</x:v>
      </x:c>
      <x:c r="J20" s="57" t="n">
        <x:f>IF(OR(I20="",H20="",I20=0),"",(I20-H20)/I20)</x:f>
        <x:v>0.6686671667916979</x:v>
      </x:c>
      <x:c r="K20" s="46" t="str">
        <x:v>AliExpress user discussions mention label makers as useful purchases; content fits organization.</x:v>
      </x:c>
      <x:c r="L20" s="46" t="str">
        <x:v>Manual check: mini label maker</x:v>
      </x:c>
      <x:c r="M20" s="46" t="str">
        <x:v>App bad, tape expensive, battery issues.</x:v>
      </x:c>
      <x:c r="N20" s="46" t="str">
        <x:v>No-app or simple-app positioning, starter tape bundle, home office labels.</x:v>
      </x:c>
      <x:c r="O20" s="64" t="n">
        <x:v>3</x:v>
      </x:c>
      <x:c r="P20" s="64" t="n">
        <x:v>4</x:v>
      </x:c>
      <x:c r="Q20" s="64" t="n">
        <x:v>4</x:v>
      </x:c>
      <x:c r="R20" s="64" t="n">
        <x:v>5</x:v>
      </x:c>
      <x:c r="S20" s="64" t="n">
        <x:v>4</x:v>
      </x:c>
      <x:c r="T20" s="64" t="n">
        <x:v>4</x:v>
      </x:c>
      <x:c r="U20" s="64" t="n">
        <x:v>3</x:v>
      </x:c>
      <x:c r="V20" s="64" t="n">
        <x:v>3</x:v>
      </x:c>
      <x:c r="W20" s="64" t="n">
        <x:f>IF(COUNTA(O20:V20)=0,"",SUM(O20:V20))</x:f>
        <x:v>30</x:v>
      </x:c>
      <x:c r="X20" s="46" t="str">
        <x:f>IF(B20="","",IF(AND(I20&gt;=20,I20&lt;=100,J20&gt;=0.4,W20&gt;=32),"Pass core gates","Fix price/margin/score"))</x:f>
        <x:v>Fix price/margin/score</x:v>
      </x:c>
      <x:c r="Y20" s="46" t="str">
        <x:f>IF(B20="","",IF(X20="Pass core gates","Sample stage","Research / reject"))</x:f>
        <x:v>Research / reject</x:v>
      </x:c>
      <x:c r="Z20" s="47" t="n">
        <x:f>IF(W20="","",COUNTIF($W$2:$W$51,"&gt;"&amp;W20)+COUNTIF($W$2:W20,W20))</x:f>
        <x:v>27</x:v>
      </x:c>
    </x:row>
    <x:row r="21">
      <x:c r="A21" s="45" t="str">
        <x:v>D020</x:v>
      </x:c>
      <x:c r="B21" s="46" t="str">
        <x:v>Cables tangling in bags and desks</x:v>
      </x:c>
      <x:c r="C21" s="46" t="str">
        <x:v>Creator setup / travel organization</x:v>
      </x:c>
      <x:c r="D21" s="46" t="str">
        <x:v>Magnetic cable ties bundle</x:v>
      </x:c>
      <x:c r="E21" s="60" t="n">
        <x:v>6.99</x:v>
      </x:c>
      <x:c r="F21" s="60" t="n">
        <x:v>0.9</x:v>
      </x:c>
      <x:c r="G21" s="60" t="n">
        <x:v>19.99</x:v>
      </x:c>
      <x:c r="H21" s="60" t="n">
        <x:f>IF(F21="","",F21*1.25+3)</x:f>
        <x:v>4.125</x:v>
      </x:c>
      <x:c r="I21" s="60" t="n">
        <x:v>24.99</x:v>
      </x:c>
      <x:c r="J21" s="57" t="n">
        <x:f>IF(OR(I21="",H21="",I21=0),"",(I21-H21)/I21)</x:f>
        <x:v>0.8349339735894358</x:v>
      </x:c>
      <x:c r="K21" s="46" t="str">
        <x:v>Fits desk/travel accessory bundle; AOV needs bundling above $20.</x:v>
      </x:c>
      <x:c r="L21" s="46" t="str">
        <x:v>Manual check: magnetic cable ties</x:v>
      </x:c>
      <x:c r="M21" s="46" t="str">
        <x:v>Magnets weak, too short, easy to lose.</x:v>
      </x:c>
      <x:c r="N21" s="46" t="str">
        <x:v>Premium 12-pack, color-coded, bundled with tech pouch.</x:v>
      </x:c>
      <x:c r="O21" s="64" t="n">
        <x:v>4</x:v>
      </x:c>
      <x:c r="P21" s="64" t="n">
        <x:v>5</x:v>
      </x:c>
      <x:c r="Q21" s="64" t="n">
        <x:v>5</x:v>
      </x:c>
      <x:c r="R21" s="64" t="n">
        <x:v>5</x:v>
      </x:c>
      <x:c r="S21" s="64" t="n">
        <x:v>4</x:v>
      </x:c>
      <x:c r="T21" s="64" t="n">
        <x:v>5</x:v>
      </x:c>
      <x:c r="U21" s="64" t="n">
        <x:v>5</x:v>
      </x:c>
      <x:c r="V21" s="64" t="n">
        <x:v>5</x:v>
      </x:c>
      <x:c r="W21" s="64" t="n">
        <x:f>IF(COUNTA(O21:V21)=0,"",SUM(O21:V21))</x:f>
        <x:v>38</x:v>
      </x:c>
      <x:c r="X21" s="46" t="str">
        <x:f>IF(B21="","",IF(AND(I21&gt;=20,I21&lt;=100,J21&gt;=0.4,W21&gt;=32),"Pass core gates","Fix price/margin/score"))</x:f>
        <x:v>Pass core gates</x:v>
      </x:c>
      <x:c r="Y21" s="46" t="str">
        <x:f>IF(B21="","",IF(X21="Pass core gates","Sample stage","Research / reject"))</x:f>
        <x:v>Sample stage</x:v>
      </x:c>
      <x:c r="Z21" s="47" t="n">
        <x:f>IF(W21="","",COUNTIF($W$2:$W$51,"&gt;"&amp;W21)+COUNTIF($W$2:W21,W21))</x:f>
        <x:v>7</x:v>
      </x:c>
    </x:row>
    <x:row r="22">
      <x:c r="A22" s="45" t="str">
        <x:v>D021</x:v>
      </x:c>
      <x:c r="B22" s="46" t="str">
        <x:v>Keyboard crumbs and desk dust</x:v>
      </x:c>
      <x:c r="C22" s="46" t="str">
        <x:v>Creator setup / desk setup</x:v>
      </x:c>
      <x:c r="D22" s="46" t="str">
        <x:v>Mini desk vacuum / keyboard cleaner</x:v>
      </x:c>
      <x:c r="E22" s="60" t="n">
        <x:v>11.99</x:v>
      </x:c>
      <x:c r="F22" s="60" t="n">
        <x:v>4.5</x:v>
      </x:c>
      <x:c r="G22" s="60" t="n">
        <x:v>24.99</x:v>
      </x:c>
      <x:c r="H22" s="60" t="n">
        <x:f>IF(F22="","",F22*1.25+3)</x:f>
        <x:v>8.625</x:v>
      </x:c>
      <x:c r="I22" s="60" t="n">
        <x:v>24.99</x:v>
      </x:c>
      <x:c r="J22" s="57" t="n">
        <x:f>IF(OR(I22="",H22="",I22=0),"",(I22-H22)/I22)</x:f>
        <x:v>0.6548619447779112</x:v>
      </x:c>
      <x:c r="K22" s="46" t="str">
        <x:v>AliExpress tech gadget lists include small office gadgets; satisfying cleaning demo.</x:v>
      </x:c>
      <x:c r="L22" s="46" t="str">
        <x:v>Manual check: keyboard cleaner</x:v>
      </x:c>
      <x:c r="M22" s="46" t="str">
        <x:v>Weak suction, battery dies, hard to empty.</x:v>
      </x:c>
      <x:c r="N22" s="46" t="str">
        <x:v>Manual brush + vacuum combo, better bin, no high-power claims.</x:v>
      </x:c>
      <x:c r="O22" s="64" t="n">
        <x:v>3</x:v>
      </x:c>
      <x:c r="P22" s="64" t="n">
        <x:v>4</x:v>
      </x:c>
      <x:c r="Q22" s="64" t="n">
        <x:v>4</x:v>
      </x:c>
      <x:c r="R22" s="64" t="n">
        <x:v>5</x:v>
      </x:c>
      <x:c r="S22" s="64" t="n">
        <x:v>4</x:v>
      </x:c>
      <x:c r="T22" s="64" t="n">
        <x:v>4</x:v>
      </x:c>
      <x:c r="U22" s="64" t="n">
        <x:v>4</x:v>
      </x:c>
      <x:c r="V22" s="64" t="n">
        <x:v>3</x:v>
      </x:c>
      <x:c r="W22" s="64" t="n">
        <x:f>IF(COUNTA(O22:V22)=0,"",SUM(O22:V22))</x:f>
        <x:v>31</x:v>
      </x:c>
      <x:c r="X22" s="46" t="str">
        <x:f>IF(B22="","",IF(AND(I22&gt;=20,I22&lt;=100,J22&gt;=0.4,W22&gt;=32),"Pass core gates","Fix price/margin/score"))</x:f>
        <x:v>Fix price/margin/score</x:v>
      </x:c>
      <x:c r="Y22" s="46" t="str">
        <x:f>IF(B22="","",IF(X22="Pass core gates","Sample stage","Research / reject"))</x:f>
        <x:v>Research / reject</x:v>
      </x:c>
      <x:c r="Z22" s="47" t="n">
        <x:f>IF(W22="","",COUNTIF($W$2:$W$51,"&gt;"&amp;W22)+COUNTIF($W$2:W22,W22))</x:f>
        <x:v>26</x:v>
      </x:c>
    </x:row>
    <x:row r="23">
      <x:c r="A23" s="45" t="str">
        <x:v>D022</x:v>
      </x:c>
      <x:c r="B23" s="46" t="str">
        <x:v>Small desk vertical storage</x:v>
      </x:c>
      <x:c r="C23" s="46" t="str">
        <x:v>Home office / desk setup</x:v>
      </x:c>
      <x:c r="D23" s="46" t="str">
        <x:v>Compact monitor shelf / riser</x:v>
      </x:c>
      <x:c r="E23" s="60" t="n">
        <x:v>19.99</x:v>
      </x:c>
      <x:c r="F23" s="60" t="n">
        <x:v>7.5</x:v>
      </x:c>
      <x:c r="G23" s="60" t="n">
        <x:v>39.99</x:v>
      </x:c>
      <x:c r="H23" s="60" t="n">
        <x:f>IF(F23="","",F23*1.25+3)</x:f>
        <x:v>12.375</x:v>
      </x:c>
      <x:c r="I23" s="60" t="n">
        <x:v>39.99</x:v>
      </x:c>
      <x:c r="J23" s="57" t="n">
        <x:f>IF(OR(I23="",H23="",I23=0),"",(I23-H23)/I23)</x:f>
        <x:v>0.6905476369092273</x:v>
      </x:c>
      <x:c r="K23" s="46" t="str">
        <x:v>Desk setup demand; shipping economics must be checked.</x:v>
      </x:c>
      <x:c r="L23" s="46" t="str">
        <x:v>Manual check: monitor shelf desk riser</x:v>
      </x:c>
      <x:c r="M23" s="46" t="str">
        <x:v>Too wide, unstable, cheap material.</x:v>
      </x:c>
      <x:c r="N23" s="46" t="str">
        <x:v>Compact apartment desk version, premium wood/metal look.</x:v>
      </x:c>
      <x:c r="O23" s="64" t="n">
        <x:v>4</x:v>
      </x:c>
      <x:c r="P23" s="64" t="n">
        <x:v>4</x:v>
      </x:c>
      <x:c r="Q23" s="64" t="n">
        <x:v>4</x:v>
      </x:c>
      <x:c r="R23" s="64" t="n">
        <x:v>4</x:v>
      </x:c>
      <x:c r="S23" s="64" t="n">
        <x:v>4</x:v>
      </x:c>
      <x:c r="T23" s="64" t="n">
        <x:v>5</x:v>
      </x:c>
      <x:c r="U23" s="64" t="n">
        <x:v>3</x:v>
      </x:c>
      <x:c r="V23" s="64" t="n">
        <x:v>4</x:v>
      </x:c>
      <x:c r="W23" s="64" t="n">
        <x:f>IF(COUNTA(O23:V23)=0,"",SUM(O23:V23))</x:f>
        <x:v>32</x:v>
      </x:c>
      <x:c r="X23" s="46" t="str">
        <x:f>IF(B23="","",IF(AND(I23&gt;=20,I23&lt;=100,J23&gt;=0.4,W23&gt;=32),"Pass core gates","Fix price/margin/score"))</x:f>
        <x:v>Pass core gates</x:v>
      </x:c>
      <x:c r="Y23" s="46" t="str">
        <x:f>IF(B23="","",IF(X23="Pass core gates","Sample stage","Research / reject"))</x:f>
        <x:v>Sample stage</x:v>
      </x:c>
      <x:c r="Z23" s="47" t="n">
        <x:f>IF(W23="","",COUNTIF($W$2:$W$51,"&gt;"&amp;W23)+COUNTIF($W$2:W23,W23))</x:f>
        <x:v>23</x:v>
      </x:c>
    </x:row>
    <x:row r="24">
      <x:c r="A24" s="45" t="str">
        <x:v>D023</x:v>
      </x:c>
      <x:c r="B24" s="46" t="str">
        <x:v>Laptop work in public spaces</x:v>
      </x:c>
      <x:c r="C24" s="46" t="str">
        <x:v>Travel organization / home office</x:v>
      </x:c>
      <x:c r="D24" s="46" t="str">
        <x:v>Laptop privacy side panel / screen shade</x:v>
      </x:c>
      <x:c r="E24" s="60" t="n">
        <x:v>16.99</x:v>
      </x:c>
      <x:c r="F24" s="60" t="n">
        <x:v>5.5</x:v>
      </x:c>
      <x:c r="G24" s="60" t="n">
        <x:v>34.99</x:v>
      </x:c>
      <x:c r="H24" s="60" t="n">
        <x:f>IF(F24="","",F24*1.25+3)</x:f>
        <x:v>9.875</x:v>
      </x:c>
      <x:c r="I24" s="60" t="n">
        <x:v>34.99</x:v>
      </x:c>
      <x:c r="J24" s="57" t="n">
        <x:f>IF(OR(I24="",H24="",I24=0),"",(I24-H24)/I24)</x:f>
        <x:v>0.7177765075735925</x:v>
      </x:c>
      <x:c r="K24" s="46" t="str">
        <x:v>Fits cafe/digital nomad audience; needs validation.</x:v>
      </x:c>
      <x:c r="L24" s="46" t="str">
        <x:v>Manual check: laptop screen shade privacy</x:v>
      </x:c>
      <x:c r="M24" s="46" t="str">
        <x:v>Compatibility issues, awkward setup.</x:v>
      </x:c>
      <x:c r="N24" s="46" t="str">
        <x:v>Universal sizing, fold-flat carry case, privacy/glare angle.</x:v>
      </x:c>
      <x:c r="O24" s="64" t="n">
        <x:v>3</x:v>
      </x:c>
      <x:c r="P24" s="64" t="n">
        <x:v>4</x:v>
      </x:c>
      <x:c r="Q24" s="64" t="n">
        <x:v>4</x:v>
      </x:c>
      <x:c r="R24" s="64" t="n">
        <x:v>4</x:v>
      </x:c>
      <x:c r="S24" s="64" t="n">
        <x:v>5</x:v>
      </x:c>
      <x:c r="T24" s="64" t="n">
        <x:v>5</x:v>
      </x:c>
      <x:c r="U24" s="64" t="n">
        <x:v>4</x:v>
      </x:c>
      <x:c r="V24" s="64" t="n">
        <x:v>4</x:v>
      </x:c>
      <x:c r="W24" s="64" t="n">
        <x:f>IF(COUNTA(O24:V24)=0,"",SUM(O24:V24))</x:f>
        <x:v>33</x:v>
      </x:c>
      <x:c r="X24" s="46" t="str">
        <x:f>IF(B24="","",IF(AND(I24&gt;=20,I24&lt;=100,J24&gt;=0.4,W24&gt;=32),"Pass core gates","Fix price/margin/score"))</x:f>
        <x:v>Pass core gates</x:v>
      </x:c>
      <x:c r="Y24" s="46" t="str">
        <x:f>IF(B24="","",IF(X24="Pass core gates","Sample stage","Research / reject"))</x:f>
        <x:v>Sample stage</x:v>
      </x:c>
      <x:c r="Z24" s="47" t="n">
        <x:f>IF(W24="","",COUNTIF($W$2:$W$51,"&gt;"&amp;W24)+COUNTIF($W$2:W24,W24))</x:f>
        <x:v>21</x:v>
      </x:c>
    </x:row>
    <x:row r="25">
      <x:c r="A25" s="45" t="str">
        <x:v>D024</x:v>
      </x:c>
      <x:c r="B25" s="46" t="str">
        <x:v>Car trash and small-item mess</x:v>
      </x:c>
      <x:c r="C25" s="46" t="str">
        <x:v>Car interior accessories</x:v>
      </x:c>
      <x:c r="D25" s="46" t="str">
        <x:v>Compact car trash bin / seat-back organizer</x:v>
      </x:c>
      <x:c r="E25" s="60" t="n">
        <x:v>14.99</x:v>
      </x:c>
      <x:c r="F25" s="60" t="n">
        <x:v>4.5</x:v>
      </x:c>
      <x:c r="G25" s="60" t="n">
        <x:v>29.99</x:v>
      </x:c>
      <x:c r="H25" s="60" t="n">
        <x:f>IF(F25="","",F25*1.25+3)</x:f>
        <x:v>8.625</x:v>
      </x:c>
      <x:c r="I25" s="60" t="n">
        <x:v>29.99</x:v>
      </x:c>
      <x:c r="J25" s="57" t="n">
        <x:f>IF(OR(I25="",H25="",I25=0),"",(I25-H25)/I25)</x:f>
        <x:v>0.7124041347115705</x:v>
      </x:c>
      <x:c r="K25" s="46" t="str">
        <x:v>Car interior organization has broad US commuter/family use.</x:v>
      </x:c>
      <x:c r="L25" s="46" t="str">
        <x:v>Manual check: car trash bin organizer</x:v>
      </x:c>
      <x:c r="M25" s="46" t="str">
        <x:v>Leaks, straps weak, looks cheap.</x:v>
      </x:c>
      <x:c r="N25" s="46" t="str">
        <x:v>Leakproof liner, neutral colors, family road-trip positioning.</x:v>
      </x:c>
      <x:c r="O25" s="64" t="n">
        <x:v>4</x:v>
      </x:c>
      <x:c r="P25" s="64" t="n">
        <x:v>5</x:v>
      </x:c>
      <x:c r="Q25" s="64" t="n">
        <x:v>4</x:v>
      </x:c>
      <x:c r="R25" s="64" t="n">
        <x:v>5</x:v>
      </x:c>
      <x:c r="S25" s="64" t="n">
        <x:v>4</x:v>
      </x:c>
      <x:c r="T25" s="64" t="n">
        <x:v>5</x:v>
      </x:c>
      <x:c r="U25" s="64" t="n">
        <x:v>4</x:v>
      </x:c>
      <x:c r="V25" s="64" t="n">
        <x:v>4</x:v>
      </x:c>
      <x:c r="W25" s="64" t="n">
        <x:f>IF(COUNTA(O25:V25)=0,"",SUM(O25:V25))</x:f>
        <x:v>35</x:v>
      </x:c>
      <x:c r="X25" s="46" t="str">
        <x:f>IF(B25="","",IF(AND(I25&gt;=20,I25&lt;=100,J25&gt;=0.4,W25&gt;=32),"Pass core gates","Fix price/margin/score"))</x:f>
        <x:v>Pass core gates</x:v>
      </x:c>
      <x:c r="Y25" s="46" t="str">
        <x:f>IF(B25="","",IF(X25="Pass core gates","Sample stage","Research / reject"))</x:f>
        <x:v>Sample stage</x:v>
      </x:c>
      <x:c r="Z25" s="47" t="n">
        <x:f>IF(W25="","",COUNTIF($W$2:$W$51,"&gt;"&amp;W25)+COUNTIF($W$2:W25,W25))</x:f>
        <x:v>19</x:v>
      </x:c>
    </x:row>
    <x:row r="26">
      <x:c r="A26" s="45" t="str">
        <x:v>D025</x:v>
      </x:c>
      <x:c r="B26" s="46" t="str">
        <x:v>Closet shelf space shortage</x:v>
      </x:c>
      <x:c r="C26" s="46" t="str">
        <x:v>Small home storage / minimalist living</x:v>
      </x:c>
      <x:c r="D26" s="46" t="str">
        <x:v>Manual compression storage bag set</x:v>
      </x:c>
      <x:c r="E26" s="60" t="n">
        <x:v>12.99</x:v>
      </x:c>
      <x:c r="F26" s="60" t="n">
        <x:v>3.2</x:v>
      </x:c>
      <x:c r="G26" s="60" t="n">
        <x:v>29.99</x:v>
      </x:c>
      <x:c r="H26" s="60" t="n">
        <x:f>IF(F26="","",F26*1.25+3)</x:f>
        <x:v>7</x:v>
      </x:c>
      <x:c r="I26" s="60" t="n">
        <x:v>29.99</x:v>
      </x:c>
      <x:c r="J26" s="57" t="n">
        <x:f>IF(OR(I26="",H26="",I26=0),"",(I26-H26)/I26)</x:f>
        <x:v>0.766588862954318</x:v>
      </x:c>
      <x:c r="K26" s="46" t="str">
        <x:v>Home storage category; avoid powered vacuum devices.</x:v>
      </x:c>
      <x:c r="L26" s="46" t="str">
        <x:v>Manual check: compression storage bags</x:v>
      </x:c>
      <x:c r="M26" s="46" t="str">
        <x:v>Leaks air, zipper fails, plastic tears.</x:v>
      </x:c>
      <x:c r="N26" s="46" t="str">
        <x:v>Thicker material, travel + seasonal closet bundle.</x:v>
      </x:c>
      <x:c r="O26" s="64" t="n">
        <x:v>4</x:v>
      </x:c>
      <x:c r="P26" s="64" t="n">
        <x:v>5</x:v>
      </x:c>
      <x:c r="Q26" s="64" t="n">
        <x:v>5</x:v>
      </x:c>
      <x:c r="R26" s="64" t="n">
        <x:v>5</x:v>
      </x:c>
      <x:c r="S26" s="64" t="n">
        <x:v>4</x:v>
      </x:c>
      <x:c r="T26" s="64" t="n">
        <x:v>5</x:v>
      </x:c>
      <x:c r="U26" s="64" t="n">
        <x:v>5</x:v>
      </x:c>
      <x:c r="V26" s="64" t="n">
        <x:v>4</x:v>
      </x:c>
      <x:c r="W26" s="64" t="n">
        <x:f>IF(COUNTA(O26:V26)=0,"",SUM(O26:V26))</x:f>
        <x:v>37</x:v>
      </x:c>
      <x:c r="X26" s="46" t="str">
        <x:f>IF(B26="","",IF(AND(I26&gt;=20,I26&lt;=100,J26&gt;=0.4,W26&gt;=32),"Pass core gates","Fix price/margin/score"))</x:f>
        <x:v>Pass core gates</x:v>
      </x:c>
      <x:c r="Y26" s="46" t="str">
        <x:f>IF(B26="","",IF(X26="Pass core gates","Sample stage","Research / reject"))</x:f>
        <x:v>Sample stage</x:v>
      </x:c>
      <x:c r="Z26" s="47" t="n">
        <x:f>IF(W26="","",COUNTIF($W$2:$W$51,"&gt;"&amp;W26)+COUNTIF($W$2:W26,W26))</x:f>
        <x:v>11</x:v>
      </x:c>
    </x:row>
    <x:row r="27">
      <x:c r="A27" s="45" t="str">
        <x:v>D026</x:v>
      </x:c>
      <x:c r="B27" s="46" t="str">
        <x:v>Giftable everyday necklace</x:v>
      </x:c>
      <x:c r="C27" s="46" t="str">
        <x:v>Fashion accessories / female decoration</x:v>
      </x:c>
      <x:c r="D27" s="46" t="str">
        <x:v>Stainless steel pendant necklace</x:v>
      </x:c>
      <x:c r="E27" s="60" t="n">
        <x:v>8.99</x:v>
      </x:c>
      <x:c r="F27" s="60" t="n">
        <x:v>1.8</x:v>
      </x:c>
      <x:c r="G27" s="60" t="n">
        <x:v>20</x:v>
      </x:c>
      <x:c r="H27" s="60" t="n">
        <x:f>IF(F27="","",F27*1.25+3)</x:f>
        <x:v>5.25</x:v>
      </x:c>
      <x:c r="I27" s="60" t="n">
        <x:v>24.99</x:v>
      </x:c>
      <x:c r="J27" s="57" t="n">
        <x:f>IF(OR(I27="",H27="",I27=0),"",(I27-H27)/I27)</x:f>
        <x:v>0.7899159663865546</x:v>
      </x:c>
      <x:c r="K27" s="46" t="str">
        <x:v>User screenshot: Necklaces ranked high in TikTok Top Products, +8% momentum, 2.09% CTR and 5.67% CVR.</x:v>
      </x:c>
      <x:c r="L27" s="46" t="str">
        <x:v>Manual check: stainless steel pendant necklace</x:v>
      </x:c>
      <x:c r="M27" s="46" t="str">
        <x:v>Tarnish, green skin, allergy, chain breaks, looks cheaper than photos.</x:v>
      </x:c>
      <x:c r="N27" s="46" t="str">
        <x:v>Stainless/titanium steel positioning, gift-ready box, no-IP pendant, layered set that does not tangle.</x:v>
      </x:c>
      <x:c r="O27" s="64" t="n">
        <x:v>5</x:v>
      </x:c>
      <x:c r="P27" s="64" t="n">
        <x:v>5</x:v>
      </x:c>
      <x:c r="Q27" s="64" t="n">
        <x:v>5</x:v>
      </x:c>
      <x:c r="R27" s="64" t="n">
        <x:v>5</x:v>
      </x:c>
      <x:c r="S27" s="64" t="n">
        <x:v>4</x:v>
      </x:c>
      <x:c r="T27" s="64" t="n">
        <x:v>3</x:v>
      </x:c>
      <x:c r="U27" s="64" t="n">
        <x:v>5</x:v>
      </x:c>
      <x:c r="V27" s="64" t="n">
        <x:v>4</x:v>
      </x:c>
      <x:c r="W27" s="64" t="n">
        <x:f>IF(COUNTA(O27:V27)=0,"",SUM(O27:V27))</x:f>
        <x:v>36</x:v>
      </x:c>
      <x:c r="X27" s="46" t="str">
        <x:f>IF(B27="","",IF(AND(I27&gt;=20,I27&lt;=100,J27&gt;=0.4,W27&gt;=32),"Pass core gates","Fix price/margin/score"))</x:f>
        <x:v>Pass core gates</x:v>
      </x:c>
      <x:c r="Y27" s="46" t="str">
        <x:f>IF(B27="","",IF(X27="Pass core gates","Sample stage","Research / reject"))</x:f>
        <x:v>Sample stage</x:v>
      </x:c>
      <x:c r="Z27" s="47" t="n">
        <x:f>IF(W27="","",COUNTIF($W$2:$W$51,"&gt;"&amp;W27)+COUNTIF($W$2:W27,W27))</x:f>
        <x:v>14</x:v>
      </x:c>
    </x:row>
    <x:row r="28">
      <x:c r="A28" s="45" t="str">
        <x:v>D027</x:v>
      </x:c>
      <x:c r="B28" s="46" t="str">
        <x:v>Low-commitment outfit accent</x:v>
      </x:c>
      <x:c r="C28" s="46" t="str">
        <x:v>Fashion accessories / female decoration</x:v>
      </x:c>
      <x:c r="D28" s="46" t="str">
        <x:v>Hair clips, claw clips, phone charms, bag charms</x:v>
      </x:c>
      <x:c r="E28" s="60" t="n">
        <x:v>6.99</x:v>
      </x:c>
      <x:c r="F28" s="60" t="n">
        <x:v>0.9</x:v>
      </x:c>
      <x:c r="G28" s="60" t="n">
        <x:v>18.99</x:v>
      </x:c>
      <x:c r="H28" s="60" t="n">
        <x:f>IF(F28="","",F28*1.25+3)</x:f>
        <x:v>4.125</x:v>
      </x:c>
      <x:c r="I28" s="60" t="n">
        <x:v>21.99</x:v>
      </x:c>
      <x:c r="J28" s="57" t="n">
        <x:f>IF(OR(I28="",H28="",I28=0),"",(I28-H28)/I28)</x:f>
        <x:v>0.8124147339699863</x:v>
      </x:c>
      <x:c r="K28" s="46" t="str">
        <x:v>Adjacent TikTok fashion accessory behavior: small visual accessories are demo-friendly and easy to bundle.</x:v>
      </x:c>
      <x:c r="L28" s="46" t="str">
        <x:v>Manual check: hair clips phone charm bag charm</x:v>
      </x:c>
      <x:c r="M28" s="46" t="str">
        <x:v>Breaks easily, cheap finish, color mismatch, copied character designs.</x:v>
      </x:c>
      <x:c r="N28" s="46" t="str">
        <x:v>Neutral/premium color set, stronger hardware, seasonal outfit bundle, no branded/IP charms.</x:v>
      </x:c>
      <x:c r="O28" s="64" t="n">
        <x:v>4</x:v>
      </x:c>
      <x:c r="P28" s="64" t="n">
        <x:v>5</x:v>
      </x:c>
      <x:c r="Q28" s="64" t="n">
        <x:v>5</x:v>
      </x:c>
      <x:c r="R28" s="64" t="n">
        <x:v>5</x:v>
      </x:c>
      <x:c r="S28" s="64" t="n">
        <x:v>5</x:v>
      </x:c>
      <x:c r="T28" s="64" t="n">
        <x:v>4</x:v>
      </x:c>
      <x:c r="U28" s="64" t="n">
        <x:v>5</x:v>
      </x:c>
      <x:c r="V28" s="64" t="n">
        <x:v>4</x:v>
      </x:c>
      <x:c r="W28" s="64" t="n">
        <x:f>IF(COUNTA(O28:V28)=0,"",SUM(O28:V28))</x:f>
        <x:v>37</x:v>
      </x:c>
      <x:c r="X28" s="46" t="str">
        <x:f>IF(B28="","",IF(AND(I28&gt;=20,I28&lt;=100,J28&gt;=0.4,W28&gt;=32),"Pass core gates","Fix price/margin/score"))</x:f>
        <x:v>Pass core gates</x:v>
      </x:c>
      <x:c r="Y28" s="46" t="str">
        <x:f>IF(B28="","",IF(X28="Pass core gates","Sample stage","Research / reject"))</x:f>
        <x:v>Sample stage</x:v>
      </x:c>
      <x:c r="Z28" s="47" t="n">
        <x:f>IF(W28="","",COUNTIF($W$2:$W$51,"&gt;"&amp;W28)+COUNTIF($W$2:W28,W28))</x:f>
        <x:v>12</x:v>
      </x:c>
    </x:row>
    <x:row r="29">
      <x:c r="A29" s="45"/>
      <x:c r="B29" s="46"/>
      <x:c r="C29" s="46"/>
      <x:c r="D29" s="46"/>
      <x:c r="E29" s="60"/>
      <x:c r="F29" s="60"/>
      <x:c r="G29" s="60"/>
      <x:c r="H29" s="60" t="str">
        <x:f>IF(F29="","",F29*1.25+3)</x:f>
      </x:c>
      <x:c r="I29" s="60"/>
      <x:c r="J29" s="57" t="str">
        <x:f>IF(OR(I29="",H29="",I29=0),"",(I29-H29)/I29)</x:f>
      </x:c>
      <x:c r="K29" s="46"/>
      <x:c r="L29" s="46"/>
      <x:c r="M29" s="46"/>
      <x:c r="N29" s="46"/>
      <x:c r="O29" s="64"/>
      <x:c r="P29" s="64"/>
      <x:c r="Q29" s="64"/>
      <x:c r="R29" s="64"/>
      <x:c r="S29" s="64"/>
      <x:c r="T29" s="64"/>
      <x:c r="U29" s="64"/>
      <x:c r="V29" s="64"/>
      <x:c r="W29" s="64" t="str">
        <x:f>IF(COUNTA(O29:V29)=0,"",SUM(O29:V29))</x:f>
      </x:c>
      <x:c r="X29" s="46" t="str">
        <x:f>IF(B29="","",IF(AND(I29&gt;=20,I29&lt;=100,J29&gt;=0.4,W29&gt;=32),"Pass core gates","Fix price/margin/score"))</x:f>
      </x:c>
      <x:c r="Y29" s="46" t="str">
        <x:f>IF(B29="","",IF(X29="Pass core gates","Sample stage","Research / reject"))</x:f>
      </x:c>
      <x:c r="Z29" s="47" t="str">
        <x:f>IF(W29="","",COUNTIF($W$2:$W$51,"&gt;"&amp;W29)+COUNTIF($W$2:W29,W29))</x:f>
      </x:c>
    </x:row>
    <x:row r="30">
      <x:c r="A30" s="45"/>
      <x:c r="B30" s="46"/>
      <x:c r="C30" s="46"/>
      <x:c r="D30" s="46"/>
      <x:c r="E30" s="60"/>
      <x:c r="F30" s="60"/>
      <x:c r="G30" s="60"/>
      <x:c r="H30" s="60" t="str">
        <x:f>IF(F30="","",F30*1.25+3)</x:f>
      </x:c>
      <x:c r="I30" s="60"/>
      <x:c r="J30" s="57" t="str">
        <x:f>IF(OR(I30="",H30="",I30=0),"",(I30-H30)/I30)</x:f>
      </x:c>
      <x:c r="K30" s="46"/>
      <x:c r="L30" s="46"/>
      <x:c r="M30" s="46"/>
      <x:c r="N30" s="46"/>
      <x:c r="O30" s="64"/>
      <x:c r="P30" s="64"/>
      <x:c r="Q30" s="64"/>
      <x:c r="R30" s="64"/>
      <x:c r="S30" s="64"/>
      <x:c r="T30" s="64"/>
      <x:c r="U30" s="64"/>
      <x:c r="V30" s="64"/>
      <x:c r="W30" s="64" t="str">
        <x:f>IF(COUNTA(O30:V30)=0,"",SUM(O30:V30))</x:f>
      </x:c>
      <x:c r="X30" s="46" t="str">
        <x:f>IF(B30="","",IF(AND(I30&gt;=20,I30&lt;=100,J30&gt;=0.4,W30&gt;=32),"Pass core gates","Fix price/margin/score"))</x:f>
      </x:c>
      <x:c r="Y30" s="46" t="str">
        <x:f>IF(B30="","",IF(X30="Pass core gates","Sample stage","Research / reject"))</x:f>
      </x:c>
      <x:c r="Z30" s="47" t="str">
        <x:f>IF(W30="","",COUNTIF($W$2:$W$51,"&gt;"&amp;W30)+COUNTIF($W$2:W30,W30))</x:f>
      </x:c>
    </x:row>
    <x:row r="31">
      <x:c r="A31" s="45"/>
      <x:c r="B31" s="46"/>
      <x:c r="C31" s="46"/>
      <x:c r="D31" s="46"/>
      <x:c r="E31" s="60"/>
      <x:c r="F31" s="60"/>
      <x:c r="G31" s="60"/>
      <x:c r="H31" s="60" t="str">
        <x:f>IF(F31="","",F31*1.25+3)</x:f>
      </x:c>
      <x:c r="I31" s="60"/>
      <x:c r="J31" s="57" t="str">
        <x:f>IF(OR(I31="",H31="",I31=0),"",(I31-H31)/I31)</x:f>
      </x:c>
      <x:c r="K31" s="46"/>
      <x:c r="L31" s="46"/>
      <x:c r="M31" s="46"/>
      <x:c r="N31" s="46"/>
      <x:c r="O31" s="64"/>
      <x:c r="P31" s="64"/>
      <x:c r="Q31" s="64"/>
      <x:c r="R31" s="64"/>
      <x:c r="S31" s="64"/>
      <x:c r="T31" s="64"/>
      <x:c r="U31" s="64"/>
      <x:c r="V31" s="64"/>
      <x:c r="W31" s="64" t="str">
        <x:f>IF(COUNTA(O31:V31)=0,"",SUM(O31:V31))</x:f>
      </x:c>
      <x:c r="X31" s="46" t="str">
        <x:f>IF(B31="","",IF(AND(I31&gt;=20,I31&lt;=100,J31&gt;=0.4,W31&gt;=32),"Pass core gates","Fix price/margin/score"))</x:f>
      </x:c>
      <x:c r="Y31" s="46" t="str">
        <x:f>IF(B31="","",IF(X31="Pass core gates","Sample stage","Research / reject"))</x:f>
      </x:c>
      <x:c r="Z31" s="47" t="str">
        <x:f>IF(W31="","",COUNTIF($W$2:$W$51,"&gt;"&amp;W31)+COUNTIF($W$2:W31,W31))</x:f>
      </x:c>
    </x:row>
    <x:row r="32">
      <x:c r="A32" s="45"/>
      <x:c r="B32" s="46"/>
      <x:c r="C32" s="46"/>
      <x:c r="D32" s="46"/>
      <x:c r="E32" s="60"/>
      <x:c r="F32" s="60"/>
      <x:c r="G32" s="60"/>
      <x:c r="H32" s="60" t="str">
        <x:f>IF(F32="","",F32*1.25+3)</x:f>
      </x:c>
      <x:c r="I32" s="60"/>
      <x:c r="J32" s="57" t="str">
        <x:f>IF(OR(I32="",H32="",I32=0),"",(I32-H32)/I32)</x:f>
      </x:c>
      <x:c r="K32" s="46"/>
      <x:c r="L32" s="46"/>
      <x:c r="M32" s="46"/>
      <x:c r="N32" s="46"/>
      <x:c r="O32" s="64"/>
      <x:c r="P32" s="64"/>
      <x:c r="Q32" s="64"/>
      <x:c r="R32" s="64"/>
      <x:c r="S32" s="64"/>
      <x:c r="T32" s="64"/>
      <x:c r="U32" s="64"/>
      <x:c r="V32" s="64"/>
      <x:c r="W32" s="64" t="str">
        <x:f>IF(COUNTA(O32:V32)=0,"",SUM(O32:V32))</x:f>
      </x:c>
      <x:c r="X32" s="46" t="str">
        <x:f>IF(B32="","",IF(AND(I32&gt;=20,I32&lt;=100,J32&gt;=0.4,W32&gt;=32),"Pass core gates","Fix price/margin/score"))</x:f>
      </x:c>
      <x:c r="Y32" s="46" t="str">
        <x:f>IF(B32="","",IF(X32="Pass core gates","Sample stage","Research / reject"))</x:f>
      </x:c>
      <x:c r="Z32" s="47" t="str">
        <x:f>IF(W32="","",COUNTIF($W$2:$W$51,"&gt;"&amp;W32)+COUNTIF($W$2:W32,W32))</x:f>
      </x:c>
    </x:row>
    <x:row r="33">
      <x:c r="A33" s="45"/>
      <x:c r="B33" s="46"/>
      <x:c r="C33" s="46"/>
      <x:c r="D33" s="46"/>
      <x:c r="E33" s="60"/>
      <x:c r="F33" s="60"/>
      <x:c r="G33" s="60"/>
      <x:c r="H33" s="60" t="str">
        <x:f>IF(F33="","",F33*1.25+3)</x:f>
      </x:c>
      <x:c r="I33" s="60"/>
      <x:c r="J33" s="57" t="str">
        <x:f>IF(OR(I33="",H33="",I33=0),"",(I33-H33)/I33)</x:f>
      </x:c>
      <x:c r="K33" s="46"/>
      <x:c r="L33" s="46"/>
      <x:c r="M33" s="46"/>
      <x:c r="N33" s="46"/>
      <x:c r="O33" s="64"/>
      <x:c r="P33" s="64"/>
      <x:c r="Q33" s="64"/>
      <x:c r="R33" s="64"/>
      <x:c r="S33" s="64"/>
      <x:c r="T33" s="64"/>
      <x:c r="U33" s="64"/>
      <x:c r="V33" s="64"/>
      <x:c r="W33" s="64" t="str">
        <x:f>IF(COUNTA(O33:V33)=0,"",SUM(O33:V33))</x:f>
      </x:c>
      <x:c r="X33" s="46" t="str">
        <x:f>IF(B33="","",IF(AND(I33&gt;=20,I33&lt;=100,J33&gt;=0.4,W33&gt;=32),"Pass core gates","Fix price/margin/score"))</x:f>
      </x:c>
      <x:c r="Y33" s="46" t="str">
        <x:f>IF(B33="","",IF(X33="Pass core gates","Sample stage","Research / reject"))</x:f>
      </x:c>
      <x:c r="Z33" s="47" t="str">
        <x:f>IF(W33="","",COUNTIF($W$2:$W$51,"&gt;"&amp;W33)+COUNTIF($W$2:W33,W33))</x:f>
      </x:c>
    </x:row>
    <x:row r="34">
      <x:c r="A34" s="45"/>
      <x:c r="B34" s="46"/>
      <x:c r="C34" s="46"/>
      <x:c r="D34" s="46"/>
      <x:c r="E34" s="60"/>
      <x:c r="F34" s="60"/>
      <x:c r="G34" s="60"/>
      <x:c r="H34" s="60" t="str">
        <x:f>IF(F34="","",F34*1.25+3)</x:f>
      </x:c>
      <x:c r="I34" s="60"/>
      <x:c r="J34" s="57" t="str">
        <x:f>IF(OR(I34="",H34="",I34=0),"",(I34-H34)/I34)</x:f>
      </x:c>
      <x:c r="K34" s="46"/>
      <x:c r="L34" s="46"/>
      <x:c r="M34" s="46"/>
      <x:c r="N34" s="46"/>
      <x:c r="O34" s="64"/>
      <x:c r="P34" s="64"/>
      <x:c r="Q34" s="64"/>
      <x:c r="R34" s="64"/>
      <x:c r="S34" s="64"/>
      <x:c r="T34" s="64"/>
      <x:c r="U34" s="64"/>
      <x:c r="V34" s="64"/>
      <x:c r="W34" s="64" t="str">
        <x:f>IF(COUNTA(O34:V34)=0,"",SUM(O34:V34))</x:f>
      </x:c>
      <x:c r="X34" s="46" t="str">
        <x:f>IF(B34="","",IF(AND(I34&gt;=20,I34&lt;=100,J34&gt;=0.4,W34&gt;=32),"Pass core gates","Fix price/margin/score"))</x:f>
      </x:c>
      <x:c r="Y34" s="46" t="str">
        <x:f>IF(B34="","",IF(X34="Pass core gates","Sample stage","Research / reject"))</x:f>
      </x:c>
      <x:c r="Z34" s="47" t="str">
        <x:f>IF(W34="","",COUNTIF($W$2:$W$51,"&gt;"&amp;W34)+COUNTIF($W$2:W34,W34))</x:f>
      </x:c>
    </x:row>
    <x:row r="35">
      <x:c r="A35" s="45"/>
      <x:c r="B35" s="46"/>
      <x:c r="C35" s="46"/>
      <x:c r="D35" s="46"/>
      <x:c r="E35" s="60"/>
      <x:c r="F35" s="60"/>
      <x:c r="G35" s="60"/>
      <x:c r="H35" s="60" t="str">
        <x:f>IF(F35="","",F35*1.25+3)</x:f>
      </x:c>
      <x:c r="I35" s="60"/>
      <x:c r="J35" s="57" t="str">
        <x:f>IF(OR(I35="",H35="",I35=0),"",(I35-H35)/I35)</x:f>
      </x:c>
      <x:c r="K35" s="46"/>
      <x:c r="L35" s="46"/>
      <x:c r="M35" s="46"/>
      <x:c r="N35" s="46"/>
      <x:c r="O35" s="64"/>
      <x:c r="P35" s="64"/>
      <x:c r="Q35" s="64"/>
      <x:c r="R35" s="64"/>
      <x:c r="S35" s="64"/>
      <x:c r="T35" s="64"/>
      <x:c r="U35" s="64"/>
      <x:c r="V35" s="64"/>
      <x:c r="W35" s="64" t="str">
        <x:f>IF(COUNTA(O35:V35)=0,"",SUM(O35:V35))</x:f>
      </x:c>
      <x:c r="X35" s="46" t="str">
        <x:f>IF(B35="","",IF(AND(I35&gt;=20,I35&lt;=100,J35&gt;=0.4,W35&gt;=32),"Pass core gates","Fix price/margin/score"))</x:f>
      </x:c>
      <x:c r="Y35" s="46" t="str">
        <x:f>IF(B35="","",IF(X35="Pass core gates","Sample stage","Research / reject"))</x:f>
      </x:c>
      <x:c r="Z35" s="47" t="str">
        <x:f>IF(W35="","",COUNTIF($W$2:$W$51,"&gt;"&amp;W35)+COUNTIF($W$2:W35,W35))</x:f>
      </x:c>
    </x:row>
    <x:row r="36">
      <x:c r="A36" s="45"/>
      <x:c r="B36" s="46"/>
      <x:c r="C36" s="46"/>
      <x:c r="D36" s="46"/>
      <x:c r="E36" s="60"/>
      <x:c r="F36" s="60"/>
      <x:c r="G36" s="60"/>
      <x:c r="H36" s="60" t="str">
        <x:f>IF(F36="","",F36*1.25+3)</x:f>
      </x:c>
      <x:c r="I36" s="60"/>
      <x:c r="J36" s="57" t="str">
        <x:f>IF(OR(I36="",H36="",I36=0),"",(I36-H36)/I36)</x:f>
      </x:c>
      <x:c r="K36" s="46"/>
      <x:c r="L36" s="46"/>
      <x:c r="M36" s="46"/>
      <x:c r="N36" s="46"/>
      <x:c r="O36" s="64"/>
      <x:c r="P36" s="64"/>
      <x:c r="Q36" s="64"/>
      <x:c r="R36" s="64"/>
      <x:c r="S36" s="64"/>
      <x:c r="T36" s="64"/>
      <x:c r="U36" s="64"/>
      <x:c r="V36" s="64"/>
      <x:c r="W36" s="64" t="str">
        <x:f>IF(COUNTA(O36:V36)=0,"",SUM(O36:V36))</x:f>
      </x:c>
      <x:c r="X36" s="46" t="str">
        <x:f>IF(B36="","",IF(AND(I36&gt;=20,I36&lt;=100,J36&gt;=0.4,W36&gt;=32),"Pass core gates","Fix price/margin/score"))</x:f>
      </x:c>
      <x:c r="Y36" s="46" t="str">
        <x:f>IF(B36="","",IF(X36="Pass core gates","Sample stage","Research / reject"))</x:f>
      </x:c>
      <x:c r="Z36" s="47" t="str">
        <x:f>IF(W36="","",COUNTIF($W$2:$W$51,"&gt;"&amp;W36)+COUNTIF($W$2:W36,W36))</x:f>
      </x:c>
    </x:row>
    <x:row r="37">
      <x:c r="A37" s="45"/>
      <x:c r="B37" s="46"/>
      <x:c r="C37" s="46"/>
      <x:c r="D37" s="46"/>
      <x:c r="E37" s="60"/>
      <x:c r="F37" s="60"/>
      <x:c r="G37" s="60"/>
      <x:c r="H37" s="60" t="str">
        <x:f>IF(F37="","",F37*1.25+3)</x:f>
      </x:c>
      <x:c r="I37" s="60"/>
      <x:c r="J37" s="57" t="str">
        <x:f>IF(OR(I37="",H37="",I37=0),"",(I37-H37)/I37)</x:f>
      </x:c>
      <x:c r="K37" s="46"/>
      <x:c r="L37" s="46"/>
      <x:c r="M37" s="46"/>
      <x:c r="N37" s="46"/>
      <x:c r="O37" s="64"/>
      <x:c r="P37" s="64"/>
      <x:c r="Q37" s="64"/>
      <x:c r="R37" s="64"/>
      <x:c r="S37" s="64"/>
      <x:c r="T37" s="64"/>
      <x:c r="U37" s="64"/>
      <x:c r="V37" s="64"/>
      <x:c r="W37" s="64" t="str">
        <x:f>IF(COUNTA(O37:V37)=0,"",SUM(O37:V37))</x:f>
      </x:c>
      <x:c r="X37" s="46" t="str">
        <x:f>IF(B37="","",IF(AND(I37&gt;=20,I37&lt;=100,J37&gt;=0.4,W37&gt;=32),"Pass core gates","Fix price/margin/score"))</x:f>
      </x:c>
      <x:c r="Y37" s="46" t="str">
        <x:f>IF(B37="","",IF(X37="Pass core gates","Sample stage","Research / reject"))</x:f>
      </x:c>
      <x:c r="Z37" s="47" t="str">
        <x:f>IF(W37="","",COUNTIF($W$2:$W$51,"&gt;"&amp;W37)+COUNTIF($W$2:W37,W37))</x:f>
      </x:c>
    </x:row>
    <x:row r="38">
      <x:c r="A38" s="45"/>
      <x:c r="B38" s="46"/>
      <x:c r="C38" s="46"/>
      <x:c r="D38" s="46"/>
      <x:c r="E38" s="60"/>
      <x:c r="F38" s="60"/>
      <x:c r="G38" s="60"/>
      <x:c r="H38" s="60" t="str">
        <x:f>IF(F38="","",F38*1.25+3)</x:f>
      </x:c>
      <x:c r="I38" s="60"/>
      <x:c r="J38" s="57" t="str">
        <x:f>IF(OR(I38="",H38="",I38=0),"",(I38-H38)/I38)</x:f>
      </x:c>
      <x:c r="K38" s="46"/>
      <x:c r="L38" s="46"/>
      <x:c r="M38" s="46"/>
      <x:c r="N38" s="46"/>
      <x:c r="O38" s="64"/>
      <x:c r="P38" s="64"/>
      <x:c r="Q38" s="64"/>
      <x:c r="R38" s="64"/>
      <x:c r="S38" s="64"/>
      <x:c r="T38" s="64"/>
      <x:c r="U38" s="64"/>
      <x:c r="V38" s="64"/>
      <x:c r="W38" s="64" t="str">
        <x:f>IF(COUNTA(O38:V38)=0,"",SUM(O38:V38))</x:f>
      </x:c>
      <x:c r="X38" s="46" t="str">
        <x:f>IF(B38="","",IF(AND(I38&gt;=20,I38&lt;=100,J38&gt;=0.4,W38&gt;=32),"Pass core gates","Fix price/margin/score"))</x:f>
      </x:c>
      <x:c r="Y38" s="46" t="str">
        <x:f>IF(B38="","",IF(X38="Pass core gates","Sample stage","Research / reject"))</x:f>
      </x:c>
      <x:c r="Z38" s="47" t="str">
        <x:f>IF(W38="","",COUNTIF($W$2:$W$51,"&gt;"&amp;W38)+COUNTIF($W$2:W38,W38))</x:f>
      </x:c>
    </x:row>
    <x:row r="39">
      <x:c r="A39" s="45"/>
      <x:c r="B39" s="46"/>
      <x:c r="C39" s="46"/>
      <x:c r="D39" s="46"/>
      <x:c r="E39" s="60"/>
      <x:c r="F39" s="60"/>
      <x:c r="G39" s="60"/>
      <x:c r="H39" s="60" t="str">
        <x:f>IF(F39="","",F39*1.25+3)</x:f>
      </x:c>
      <x:c r="I39" s="60"/>
      <x:c r="J39" s="57" t="str">
        <x:f>IF(OR(I39="",H39="",I39=0),"",(I39-H39)/I39)</x:f>
      </x:c>
      <x:c r="K39" s="46"/>
      <x:c r="L39" s="46"/>
      <x:c r="M39" s="46"/>
      <x:c r="N39" s="46"/>
      <x:c r="O39" s="64"/>
      <x:c r="P39" s="64"/>
      <x:c r="Q39" s="64"/>
      <x:c r="R39" s="64"/>
      <x:c r="S39" s="64"/>
      <x:c r="T39" s="64"/>
      <x:c r="U39" s="64"/>
      <x:c r="V39" s="64"/>
      <x:c r="W39" s="64" t="str">
        <x:f>IF(COUNTA(O39:V39)=0,"",SUM(O39:V39))</x:f>
      </x:c>
      <x:c r="X39" s="46" t="str">
        <x:f>IF(B39="","",IF(AND(I39&gt;=20,I39&lt;=100,J39&gt;=0.4,W39&gt;=32),"Pass core gates","Fix price/margin/score"))</x:f>
      </x:c>
      <x:c r="Y39" s="46" t="str">
        <x:f>IF(B39="","",IF(X39="Pass core gates","Sample stage","Research / reject"))</x:f>
      </x:c>
      <x:c r="Z39" s="47" t="str">
        <x:f>IF(W39="","",COUNTIF($W$2:$W$51,"&gt;"&amp;W39)+COUNTIF($W$2:W39,W39))</x:f>
      </x:c>
    </x:row>
    <x:row r="40">
      <x:c r="A40" s="45"/>
      <x:c r="B40" s="46"/>
      <x:c r="C40" s="46"/>
      <x:c r="D40" s="46"/>
      <x:c r="E40" s="60"/>
      <x:c r="F40" s="60"/>
      <x:c r="G40" s="60"/>
      <x:c r="H40" s="60" t="str">
        <x:f>IF(F40="","",F40*1.25+3)</x:f>
      </x:c>
      <x:c r="I40" s="60"/>
      <x:c r="J40" s="57" t="str">
        <x:f>IF(OR(I40="",H40="",I40=0),"",(I40-H40)/I40)</x:f>
      </x:c>
      <x:c r="K40" s="46"/>
      <x:c r="L40" s="46"/>
      <x:c r="M40" s="46"/>
      <x:c r="N40" s="46"/>
      <x:c r="O40" s="64"/>
      <x:c r="P40" s="64"/>
      <x:c r="Q40" s="64"/>
      <x:c r="R40" s="64"/>
      <x:c r="S40" s="64"/>
      <x:c r="T40" s="64"/>
      <x:c r="U40" s="64"/>
      <x:c r="V40" s="64"/>
      <x:c r="W40" s="64" t="str">
        <x:f>IF(COUNTA(O40:V40)=0,"",SUM(O40:V40))</x:f>
      </x:c>
      <x:c r="X40" s="46" t="str">
        <x:f>IF(B40="","",IF(AND(I40&gt;=20,I40&lt;=100,J40&gt;=0.4,W40&gt;=32),"Pass core gates","Fix price/margin/score"))</x:f>
      </x:c>
      <x:c r="Y40" s="46" t="str">
        <x:f>IF(B40="","",IF(X40="Pass core gates","Sample stage","Research / reject"))</x:f>
      </x:c>
      <x:c r="Z40" s="47" t="str">
        <x:f>IF(W40="","",COUNTIF($W$2:$W$51,"&gt;"&amp;W40)+COUNTIF($W$2:W40,W40))</x:f>
      </x:c>
    </x:row>
    <x:row r="41">
      <x:c r="A41" s="45"/>
      <x:c r="B41" s="46"/>
      <x:c r="C41" s="46"/>
      <x:c r="D41" s="46"/>
      <x:c r="E41" s="60"/>
      <x:c r="F41" s="60"/>
      <x:c r="G41" s="60"/>
      <x:c r="H41" s="60" t="str">
        <x:f>IF(F41="","",F41*1.25+3)</x:f>
      </x:c>
      <x:c r="I41" s="60"/>
      <x:c r="J41" s="57" t="str">
        <x:f>IF(OR(I41="",H41="",I41=0),"",(I41-H41)/I41)</x:f>
      </x:c>
      <x:c r="K41" s="46"/>
      <x:c r="L41" s="46"/>
      <x:c r="M41" s="46"/>
      <x:c r="N41" s="46"/>
      <x:c r="O41" s="64"/>
      <x:c r="P41" s="64"/>
      <x:c r="Q41" s="64"/>
      <x:c r="R41" s="64"/>
      <x:c r="S41" s="64"/>
      <x:c r="T41" s="64"/>
      <x:c r="U41" s="64"/>
      <x:c r="V41" s="64"/>
      <x:c r="W41" s="64" t="str">
        <x:f>IF(COUNTA(O41:V41)=0,"",SUM(O41:V41))</x:f>
      </x:c>
      <x:c r="X41" s="46" t="str">
        <x:f>IF(B41="","",IF(AND(I41&gt;=20,I41&lt;=100,J41&gt;=0.4,W41&gt;=32),"Pass core gates","Fix price/margin/score"))</x:f>
      </x:c>
      <x:c r="Y41" s="46" t="str">
        <x:f>IF(B41="","",IF(X41="Pass core gates","Sample stage","Research / reject"))</x:f>
      </x:c>
      <x:c r="Z41" s="47" t="str">
        <x:f>IF(W41="","",COUNTIF($W$2:$W$51,"&gt;"&amp;W41)+COUNTIF($W$2:W41,W41))</x:f>
      </x:c>
    </x:row>
    <x:row r="42">
      <x:c r="A42" s="45"/>
      <x:c r="B42" s="46"/>
      <x:c r="C42" s="46"/>
      <x:c r="D42" s="46"/>
      <x:c r="E42" s="60"/>
      <x:c r="F42" s="60"/>
      <x:c r="G42" s="60"/>
      <x:c r="H42" s="60" t="str">
        <x:f>IF(F42="","",F42*1.25+3)</x:f>
      </x:c>
      <x:c r="I42" s="60"/>
      <x:c r="J42" s="57" t="str">
        <x:f>IF(OR(I42="",H42="",I42=0),"",(I42-H42)/I42)</x:f>
      </x:c>
      <x:c r="K42" s="46"/>
      <x:c r="L42" s="46"/>
      <x:c r="M42" s="46"/>
      <x:c r="N42" s="46"/>
      <x:c r="O42" s="64"/>
      <x:c r="P42" s="64"/>
      <x:c r="Q42" s="64"/>
      <x:c r="R42" s="64"/>
      <x:c r="S42" s="64"/>
      <x:c r="T42" s="64"/>
      <x:c r="U42" s="64"/>
      <x:c r="V42" s="64"/>
      <x:c r="W42" s="64" t="str">
        <x:f>IF(COUNTA(O42:V42)=0,"",SUM(O42:V42))</x:f>
      </x:c>
      <x:c r="X42" s="46" t="str">
        <x:f>IF(B42="","",IF(AND(I42&gt;=20,I42&lt;=100,J42&gt;=0.4,W42&gt;=32),"Pass core gates","Fix price/margin/score"))</x:f>
      </x:c>
      <x:c r="Y42" s="46" t="str">
        <x:f>IF(B42="","",IF(X42="Pass core gates","Sample stage","Research / reject"))</x:f>
      </x:c>
      <x:c r="Z42" s="47" t="str">
        <x:f>IF(W42="","",COUNTIF($W$2:$W$51,"&gt;"&amp;W42)+COUNTIF($W$2:W42,W42))</x:f>
      </x:c>
    </x:row>
    <x:row r="43">
      <x:c r="A43" s="45"/>
      <x:c r="B43" s="46"/>
      <x:c r="C43" s="46"/>
      <x:c r="D43" s="46"/>
      <x:c r="E43" s="60"/>
      <x:c r="F43" s="60"/>
      <x:c r="G43" s="60"/>
      <x:c r="H43" s="60" t="str">
        <x:f>IF(F43="","",F43*1.25+3)</x:f>
      </x:c>
      <x:c r="I43" s="60"/>
      <x:c r="J43" s="57" t="str">
        <x:f>IF(OR(I43="",H43="",I43=0),"",(I43-H43)/I43)</x:f>
      </x:c>
      <x:c r="K43" s="46"/>
      <x:c r="L43" s="46"/>
      <x:c r="M43" s="46"/>
      <x:c r="N43" s="46"/>
      <x:c r="O43" s="64"/>
      <x:c r="P43" s="64"/>
      <x:c r="Q43" s="64"/>
      <x:c r="R43" s="64"/>
      <x:c r="S43" s="64"/>
      <x:c r="T43" s="64"/>
      <x:c r="U43" s="64"/>
      <x:c r="V43" s="64"/>
      <x:c r="W43" s="64" t="str">
        <x:f>IF(COUNTA(O43:V43)=0,"",SUM(O43:V43))</x:f>
      </x:c>
      <x:c r="X43" s="46" t="str">
        <x:f>IF(B43="","",IF(AND(I43&gt;=20,I43&lt;=100,J43&gt;=0.4,W43&gt;=32),"Pass core gates","Fix price/margin/score"))</x:f>
      </x:c>
      <x:c r="Y43" s="46" t="str">
        <x:f>IF(B43="","",IF(X43="Pass core gates","Sample stage","Research / reject"))</x:f>
      </x:c>
      <x:c r="Z43" s="47" t="str">
        <x:f>IF(W43="","",COUNTIF($W$2:$W$51,"&gt;"&amp;W43)+COUNTIF($W$2:W43,W43))</x:f>
      </x:c>
    </x:row>
    <x:row r="44">
      <x:c r="A44" s="45"/>
      <x:c r="B44" s="46"/>
      <x:c r="C44" s="46"/>
      <x:c r="D44" s="46"/>
      <x:c r="E44" s="60"/>
      <x:c r="F44" s="60"/>
      <x:c r="G44" s="60"/>
      <x:c r="H44" s="60" t="str">
        <x:f>IF(F44="","",F44*1.25+3)</x:f>
      </x:c>
      <x:c r="I44" s="60"/>
      <x:c r="J44" s="57" t="str">
        <x:f>IF(OR(I44="",H44="",I44=0),"",(I44-H44)/I44)</x:f>
      </x:c>
      <x:c r="K44" s="46"/>
      <x:c r="L44" s="46"/>
      <x:c r="M44" s="46"/>
      <x:c r="N44" s="46"/>
      <x:c r="O44" s="64"/>
      <x:c r="P44" s="64"/>
      <x:c r="Q44" s="64"/>
      <x:c r="R44" s="64"/>
      <x:c r="S44" s="64"/>
      <x:c r="T44" s="64"/>
      <x:c r="U44" s="64"/>
      <x:c r="V44" s="64"/>
      <x:c r="W44" s="64" t="str">
        <x:f>IF(COUNTA(O44:V44)=0,"",SUM(O44:V44))</x:f>
      </x:c>
      <x:c r="X44" s="46" t="str">
        <x:f>IF(B44="","",IF(AND(I44&gt;=20,I44&lt;=100,J44&gt;=0.4,W44&gt;=32),"Pass core gates","Fix price/margin/score"))</x:f>
      </x:c>
      <x:c r="Y44" s="46" t="str">
        <x:f>IF(B44="","",IF(X44="Pass core gates","Sample stage","Research / reject"))</x:f>
      </x:c>
      <x:c r="Z44" s="47" t="str">
        <x:f>IF(W44="","",COUNTIF($W$2:$W$51,"&gt;"&amp;W44)+COUNTIF($W$2:W44,W44))</x:f>
      </x:c>
    </x:row>
    <x:row r="45">
      <x:c r="A45" s="45"/>
      <x:c r="B45" s="46"/>
      <x:c r="C45" s="46"/>
      <x:c r="D45" s="46"/>
      <x:c r="E45" s="60"/>
      <x:c r="F45" s="60"/>
      <x:c r="G45" s="60"/>
      <x:c r="H45" s="60" t="str">
        <x:f>IF(F45="","",F45*1.25+3)</x:f>
      </x:c>
      <x:c r="I45" s="60"/>
      <x:c r="J45" s="57" t="str">
        <x:f>IF(OR(I45="",H45="",I45=0),"",(I45-H45)/I45)</x:f>
      </x:c>
      <x:c r="K45" s="46"/>
      <x:c r="L45" s="46"/>
      <x:c r="M45" s="46"/>
      <x:c r="N45" s="46"/>
      <x:c r="O45" s="64"/>
      <x:c r="P45" s="64"/>
      <x:c r="Q45" s="64"/>
      <x:c r="R45" s="64"/>
      <x:c r="S45" s="64"/>
      <x:c r="T45" s="64"/>
      <x:c r="U45" s="64"/>
      <x:c r="V45" s="64"/>
      <x:c r="W45" s="64" t="str">
        <x:f>IF(COUNTA(O45:V45)=0,"",SUM(O45:V45))</x:f>
      </x:c>
      <x:c r="X45" s="46" t="str">
        <x:f>IF(B45="","",IF(AND(I45&gt;=20,I45&lt;=100,J45&gt;=0.4,W45&gt;=32),"Pass core gates","Fix price/margin/score"))</x:f>
      </x:c>
      <x:c r="Y45" s="46" t="str">
        <x:f>IF(B45="","",IF(X45="Pass core gates","Sample stage","Research / reject"))</x:f>
      </x:c>
      <x:c r="Z45" s="47" t="str">
        <x:f>IF(W45="","",COUNTIF($W$2:$W$51,"&gt;"&amp;W45)+COUNTIF($W$2:W45,W45))</x:f>
      </x:c>
    </x:row>
    <x:row r="46">
      <x:c r="A46" s="45"/>
      <x:c r="B46" s="46"/>
      <x:c r="C46" s="46"/>
      <x:c r="D46" s="46"/>
      <x:c r="E46" s="60"/>
      <x:c r="F46" s="60"/>
      <x:c r="G46" s="60"/>
      <x:c r="H46" s="60" t="str">
        <x:f>IF(F46="","",F46*1.25+3)</x:f>
      </x:c>
      <x:c r="I46" s="60"/>
      <x:c r="J46" s="57" t="str">
        <x:f>IF(OR(I46="",H46="",I46=0),"",(I46-H46)/I46)</x:f>
      </x:c>
      <x:c r="K46" s="46"/>
      <x:c r="L46" s="46"/>
      <x:c r="M46" s="46"/>
      <x:c r="N46" s="46"/>
      <x:c r="O46" s="64"/>
      <x:c r="P46" s="64"/>
      <x:c r="Q46" s="64"/>
      <x:c r="R46" s="64"/>
      <x:c r="S46" s="64"/>
      <x:c r="T46" s="64"/>
      <x:c r="U46" s="64"/>
      <x:c r="V46" s="64"/>
      <x:c r="W46" s="64" t="str">
        <x:f>IF(COUNTA(O46:V46)=0,"",SUM(O46:V46))</x:f>
      </x:c>
      <x:c r="X46" s="46" t="str">
        <x:f>IF(B46="","",IF(AND(I46&gt;=20,I46&lt;=100,J46&gt;=0.4,W46&gt;=32),"Pass core gates","Fix price/margin/score"))</x:f>
      </x:c>
      <x:c r="Y46" s="46" t="str">
        <x:f>IF(B46="","",IF(X46="Pass core gates","Sample stage","Research / reject"))</x:f>
      </x:c>
      <x:c r="Z46" s="47" t="str">
        <x:f>IF(W46="","",COUNTIF($W$2:$W$51,"&gt;"&amp;W46)+COUNTIF($W$2:W46,W46))</x:f>
      </x:c>
    </x:row>
    <x:row r="47">
      <x:c r="A47" s="45"/>
      <x:c r="B47" s="46"/>
      <x:c r="C47" s="46"/>
      <x:c r="D47" s="46"/>
      <x:c r="E47" s="60"/>
      <x:c r="F47" s="60"/>
      <x:c r="G47" s="60"/>
      <x:c r="H47" s="60" t="str">
        <x:f>IF(F47="","",F47*1.25+3)</x:f>
      </x:c>
      <x:c r="I47" s="60"/>
      <x:c r="J47" s="57" t="str">
        <x:f>IF(OR(I47="",H47="",I47=0),"",(I47-H47)/I47)</x:f>
      </x:c>
      <x:c r="K47" s="46"/>
      <x:c r="L47" s="46"/>
      <x:c r="M47" s="46"/>
      <x:c r="N47" s="46"/>
      <x:c r="O47" s="64"/>
      <x:c r="P47" s="64"/>
      <x:c r="Q47" s="64"/>
      <x:c r="R47" s="64"/>
      <x:c r="S47" s="64"/>
      <x:c r="T47" s="64"/>
      <x:c r="U47" s="64"/>
      <x:c r="V47" s="64"/>
      <x:c r="W47" s="64" t="str">
        <x:f>IF(COUNTA(O47:V47)=0,"",SUM(O47:V47))</x:f>
      </x:c>
      <x:c r="X47" s="46" t="str">
        <x:f>IF(B47="","",IF(AND(I47&gt;=20,I47&lt;=100,J47&gt;=0.4,W47&gt;=32),"Pass core gates","Fix price/margin/score"))</x:f>
      </x:c>
      <x:c r="Y47" s="46" t="str">
        <x:f>IF(B47="","",IF(X47="Pass core gates","Sample stage","Research / reject"))</x:f>
      </x:c>
      <x:c r="Z47" s="47" t="str">
        <x:f>IF(W47="","",COUNTIF($W$2:$W$51,"&gt;"&amp;W47)+COUNTIF($W$2:W47,W47))</x:f>
      </x:c>
    </x:row>
    <x:row r="48">
      <x:c r="A48" s="45"/>
      <x:c r="B48" s="46"/>
      <x:c r="C48" s="46"/>
      <x:c r="D48" s="46"/>
      <x:c r="E48" s="60"/>
      <x:c r="F48" s="60"/>
      <x:c r="G48" s="60"/>
      <x:c r="H48" s="60" t="str">
        <x:f>IF(F48="","",F48*1.25+3)</x:f>
      </x:c>
      <x:c r="I48" s="60"/>
      <x:c r="J48" s="57" t="str">
        <x:f>IF(OR(I48="",H48="",I48=0),"",(I48-H48)/I48)</x:f>
      </x:c>
      <x:c r="K48" s="46"/>
      <x:c r="L48" s="46"/>
      <x:c r="M48" s="46"/>
      <x:c r="N48" s="46"/>
      <x:c r="O48" s="64"/>
      <x:c r="P48" s="64"/>
      <x:c r="Q48" s="64"/>
      <x:c r="R48" s="64"/>
      <x:c r="S48" s="64"/>
      <x:c r="T48" s="64"/>
      <x:c r="U48" s="64"/>
      <x:c r="V48" s="64"/>
      <x:c r="W48" s="64" t="str">
        <x:f>IF(COUNTA(O48:V48)=0,"",SUM(O48:V48))</x:f>
      </x:c>
      <x:c r="X48" s="46" t="str">
        <x:f>IF(B48="","",IF(AND(I48&gt;=20,I48&lt;=100,J48&gt;=0.4,W48&gt;=32),"Pass core gates","Fix price/margin/score"))</x:f>
      </x:c>
      <x:c r="Y48" s="46" t="str">
        <x:f>IF(B48="","",IF(X48="Pass core gates","Sample stage","Research / reject"))</x:f>
      </x:c>
      <x:c r="Z48" s="47" t="str">
        <x:f>IF(W48="","",COUNTIF($W$2:$W$51,"&gt;"&amp;W48)+COUNTIF($W$2:W48,W48))</x:f>
      </x:c>
    </x:row>
    <x:row r="49">
      <x:c r="A49" s="45"/>
      <x:c r="B49" s="46"/>
      <x:c r="C49" s="46"/>
      <x:c r="D49" s="46"/>
      <x:c r="E49" s="60"/>
      <x:c r="F49" s="60"/>
      <x:c r="G49" s="60"/>
      <x:c r="H49" s="60" t="str">
        <x:f>IF(F49="","",F49*1.25+3)</x:f>
      </x:c>
      <x:c r="I49" s="60"/>
      <x:c r="J49" s="57" t="str">
        <x:f>IF(OR(I49="",H49="",I49=0),"",(I49-H49)/I49)</x:f>
      </x:c>
      <x:c r="K49" s="46"/>
      <x:c r="L49" s="46"/>
      <x:c r="M49" s="46"/>
      <x:c r="N49" s="46"/>
      <x:c r="O49" s="64"/>
      <x:c r="P49" s="64"/>
      <x:c r="Q49" s="64"/>
      <x:c r="R49" s="64"/>
      <x:c r="S49" s="64"/>
      <x:c r="T49" s="64"/>
      <x:c r="U49" s="64"/>
      <x:c r="V49" s="64"/>
      <x:c r="W49" s="64" t="str">
        <x:f>IF(COUNTA(O49:V49)=0,"",SUM(O49:V49))</x:f>
      </x:c>
      <x:c r="X49" s="46" t="str">
        <x:f>IF(B49="","",IF(AND(I49&gt;=20,I49&lt;=100,J49&gt;=0.4,W49&gt;=32),"Pass core gates","Fix price/margin/score"))</x:f>
      </x:c>
      <x:c r="Y49" s="46" t="str">
        <x:f>IF(B49="","",IF(X49="Pass core gates","Sample stage","Research / reject"))</x:f>
      </x:c>
      <x:c r="Z49" s="47" t="str">
        <x:f>IF(W49="","",COUNTIF($W$2:$W$51,"&gt;"&amp;W49)+COUNTIF($W$2:W49,W49))</x:f>
      </x:c>
    </x:row>
    <x:row r="50">
      <x:c r="A50" s="45"/>
      <x:c r="B50" s="46"/>
      <x:c r="C50" s="46"/>
      <x:c r="D50" s="46"/>
      <x:c r="E50" s="60"/>
      <x:c r="F50" s="60"/>
      <x:c r="G50" s="60"/>
      <x:c r="H50" s="60" t="str">
        <x:f>IF(F50="","",F50*1.25+3)</x:f>
      </x:c>
      <x:c r="I50" s="60"/>
      <x:c r="J50" s="57" t="str">
        <x:f>IF(OR(I50="",H50="",I50=0),"",(I50-H50)/I50)</x:f>
      </x:c>
      <x:c r="K50" s="46"/>
      <x:c r="L50" s="46"/>
      <x:c r="M50" s="46"/>
      <x:c r="N50" s="46"/>
      <x:c r="O50" s="64"/>
      <x:c r="P50" s="64"/>
      <x:c r="Q50" s="64"/>
      <x:c r="R50" s="64"/>
      <x:c r="S50" s="64"/>
      <x:c r="T50" s="64"/>
      <x:c r="U50" s="64"/>
      <x:c r="V50" s="64"/>
      <x:c r="W50" s="64" t="str">
        <x:f>IF(COUNTA(O50:V50)=0,"",SUM(O50:V50))</x:f>
      </x:c>
      <x:c r="X50" s="46" t="str">
        <x:f>IF(B50="","",IF(AND(I50&gt;=20,I50&lt;=100,J50&gt;=0.4,W50&gt;=32),"Pass core gates","Fix price/margin/score"))</x:f>
      </x:c>
      <x:c r="Y50" s="46" t="str">
        <x:f>IF(B50="","",IF(X50="Pass core gates","Sample stage","Research / reject"))</x:f>
      </x:c>
      <x:c r="Z50" s="47" t="str">
        <x:f>IF(W50="","",COUNTIF($W$2:$W$51,"&gt;"&amp;W50)+COUNTIF($W$2:W50,W50))</x:f>
      </x:c>
    </x:row>
    <x:row r="51">
      <x:c r="A51" s="53"/>
      <x:c r="B51" s="54"/>
      <x:c r="C51" s="54"/>
      <x:c r="D51" s="54"/>
      <x:c r="E51" s="61"/>
      <x:c r="F51" s="61"/>
      <x:c r="G51" s="61"/>
      <x:c r="H51" s="61" t="str">
        <x:f>IF(F51="","",F51*1.25+3)</x:f>
      </x:c>
      <x:c r="I51" s="61"/>
      <x:c r="J51" s="62" t="str">
        <x:f>IF(OR(I51="",H51="",I51=0),"",(I51-H51)/I51)</x:f>
      </x:c>
      <x:c r="K51" s="54"/>
      <x:c r="L51" s="54"/>
      <x:c r="M51" s="54"/>
      <x:c r="N51" s="54"/>
      <x:c r="O51" s="65"/>
      <x:c r="P51" s="65"/>
      <x:c r="Q51" s="65"/>
      <x:c r="R51" s="65"/>
      <x:c r="S51" s="65"/>
      <x:c r="T51" s="65"/>
      <x:c r="U51" s="65"/>
      <x:c r="V51" s="65"/>
      <x:c r="W51" s="65" t="str">
        <x:f>IF(COUNTA(O51:V51)=0,"",SUM(O51:V51))</x:f>
      </x:c>
      <x:c r="X51" s="54" t="str">
        <x:f>IF(B51="","",IF(AND(I51&gt;=20,I51&lt;=100,J51&gt;=0.4,W51&gt;=32),"Pass core gates","Fix price/margin/score"))</x:f>
      </x:c>
      <x:c r="Y51" s="54" t="str">
        <x:f>IF(B51="","",IF(X51="Pass core gates","Sample stage","Research / reject"))</x:f>
      </x:c>
      <x:c r="Z51" s="55" t="str">
        <x:f>IF(W51="","",COUNTIF($W$2:$W$51,"&gt;"&amp;W51)+COUNTIF($W$2:W51,W51))</x:f>
      </x:c>
    </x:row>
  </x:sheetData>
  <x:conditionalFormatting sqref="W2:W51">
    <x:cfRule type="colorScale" priority="1">
      <x:colorScale>
        <x:cfvo type="min"/>
        <x:cfvo type="percentile" val="50"/>
        <x:cfvo type="max"/>
        <x:color rgb="FCA5A5"/>
        <x:color rgb="FDE68A"/>
        <x:color rgb="86EFAC"/>
      </x:colorScale>
    </x:cfRule>
  </x:conditionalFormatting>
  <x:conditionalFormatting sqref="Y2:Y51">
    <x:cfRule type="containsText" dxfId="0" priority="2" operator="containsText" text="Sample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.65999984741211" hidden="0" customWidth="1"/>
    <x:col min="2" max="2" width="37.41999816894531" hidden="0" customWidth="1"/>
    <x:col min="3" max="3" width="37.41999816894531" hidden="0" customWidth="1"/>
    <x:col min="4" max="4" width="37.41999816894531" hidden="0" customWidth="1"/>
  </x:cols>
  <x:sheetData>
    <x:row r="1" ht="25.5" customHeight="1">
      <x:c r="A1" s="4" t="str">
        <x:v>7-Day Execution Plan</x:v>
      </x:c>
      <x:c r="B1" s="4" t="str"/>
      <x:c r="C1" s="4" t="str"/>
      <x:c r="D1" s="4" t="str"/>
    </x:row>
    <x:row r="3">
      <x:c r="A3" s="13" t="str">
        <x:v>Day</x:v>
      </x:c>
      <x:c r="B3" s="18" t="str">
        <x:v>Goal</x:v>
      </x:c>
      <x:c r="C3" s="18" t="str">
        <x:v>Actions</x:v>
      </x:c>
      <x:c r="D3" s="14" t="str">
        <x:v>Output</x:v>
      </x:c>
    </x:row>
    <x:row r="4">
      <x:c r="A4" s="42" t="str">
        <x:v>Day 1-2</x:v>
      </x:c>
      <x:c r="B4" s="43" t="str">
        <x:v>Capture 50 small product ideas</x:v>
      </x:c>
      <x:c r="C4" s="43" t="str">
        <x:v>AliExpress top selling/Choice, 1688 source, Amazon Search plus category-specific Amazon Rising lists, TikTok Creative Center, Google Trends US.</x:v>
      </x:c>
      <x:c r="D4" s="44" t="str">
        <x:v>50 candidate rows with price, signals, complaint and upgrade angle.</x:v>
      </x:c>
    </x:row>
    <x:row r="5">
      <x:c r="A5" s="45" t="str">
        <x:v>Day 3</x:v>
      </x:c>
      <x:c r="B5" s="46" t="str">
        <x:v>Screen to 10</x:v>
      </x:c>
      <x:c r="C5" s="46" t="str">
        <x:v>Remove complex compliance, heavy/fragile, low margin, saturated, low demo value products.</x:v>
      </x:c>
      <x:c r="D5" s="47" t="str">
        <x:v>10 high-score product ideas.</x:v>
      </x:c>
    </x:row>
    <x:row r="6">
      <x:c r="A6" s="45" t="str">
        <x:v>Day 4-5</x:v>
      </x:c>
      <x:c r="B6" s="46" t="str">
        <x:v>Contact suppliers</x:v>
      </x:c>
      <x:c r="C6" s="46" t="str">
        <x:v>Ask MOQ, sample price, custom packaging, US/EU customers, certificates, lead time, 30-100 unit test, no-logo, color/material/bundle changes.</x:v>
      </x:c>
      <x:c r="D6" s="47" t="str">
        <x:v>Supplier responses and sample feasibility.</x:v>
      </x:c>
    </x:row>
    <x:row r="7">
      <x:c r="A7" s="45" t="str">
        <x:v>Day 6</x:v>
      </x:c>
      <x:c r="B7" s="46" t="str">
        <x:v>Landing/content test</x:v>
      </x:c>
      <x:c r="C7" s="46" t="str">
        <x:v>Create one Shopify/Notion landing page, 3 TikTok/Reels demo scripts, 3 scene images, English value prop, waitlist/preorder form.</x:v>
      </x:c>
      <x:c r="D7" s="47" t="str">
        <x:v>Test-ready page and content packet.</x:v>
      </x:c>
    </x:row>
    <x:row r="8">
      <x:c r="A8" s="45" t="str">
        <x:v>Day 7</x:v>
      </x:c>
      <x:c r="B8" s="46" t="str">
        <x:v>Sample decision</x:v>
      </x:c>
      <x:c r="C8" s="46" t="str">
        <x:v>Require 2+ platform heat, 24h supplier response, sample available, 40%+ margin, differentiation, low compliance risk.</x:v>
      </x:c>
      <x:c r="D8" s="47" t="str">
        <x:v>Order sample / iterate / reject decision.</x:v>
      </x:c>
    </x:row>
    <x:row r="9">
      <x:c r="A9" s="45" t="str">
        <x:v>Ongoing</x:v>
      </x:c>
      <x:c r="B9" s="46" t="str">
        <x:v>Do variant upgrade</x:v>
      </x:c>
      <x:c r="C9" s="46" t="str">
        <x:v>Translate SKU signal into demand, complaint, better version, US localized packaging.</x:v>
      </x:c>
      <x:c r="D9" s="47" t="str">
        <x:v>Product strategy, not SKU copying.</x:v>
      </x:c>
    </x:row>
    <x:row r="10">
      <x:c r="A10" s="53" t="str">
        <x:v>Principle</x:v>
      </x:c>
      <x:c r="B10" s="54" t="str">
        <x:v>Demand-first sourcing</x:v>
      </x:c>
      <x:c r="C10" s="54" t="str">
        <x:v>AliExpress = clues, 1688 = cost advantage, Amazon/TikTok/Google = US demand validation.</x:v>
      </x:c>
      <x:c r="D10" s="55" t="str">
        <x:v>US consumer need + China supply advantage.</x:v>
      </x:c>
    </x:row>
  </x:sheetData>
  <x:mergeCells>
    <x:mergeCell ref="A1:D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.059999465942383" hidden="0" customWidth="1"/>
    <x:col min="2" max="2" width="30.059999465942383" hidden="0" customWidth="1"/>
    <x:col min="3" max="3" width="30.059999465942383" hidden="0" customWidth="1"/>
    <x:col min="4" max="4" width="30.059999465942383" hidden="0" customWidth="1"/>
  </x:cols>
  <x:sheetData>
    <x:row r="1" ht="25.5" customHeight="1">
      <x:c r="A1" s="4" t="str">
        <x:v>Supplier Outreach Checklist</x:v>
      </x:c>
      <x:c r="B1" s="4" t="str"/>
      <x:c r="C1" s="4" t="str"/>
      <x:c r="D1" s="4" t="str"/>
    </x:row>
    <x:row r="3">
      <x:c r="A3" s="13" t="str">
        <x:v>Question</x:v>
      </x:c>
      <x:c r="B3" s="18" t="str">
        <x:v>Why It Matters</x:v>
      </x:c>
      <x:c r="C3" s="18" t="str">
        <x:v>Pass Signal</x:v>
      </x:c>
      <x:c r="D3" s="14" t="str">
        <x:v>Supplier Answer</x:v>
      </x:c>
    </x:row>
    <x:row r="4">
      <x:c r="A4" s="42" t="str">
        <x:v>MOQ?</x:v>
      </x:c>
      <x:c r="B4" s="43" t="str">
        <x:v>Tests should not require overbuying.</x:v>
      </x:c>
      <x:c r="C4" s="43" t="str">
        <x:v>30-100 units possible.</x:v>
      </x:c>
      <x:c r="D4" s="44" t="str"/>
    </x:row>
    <x:row r="5">
      <x:c r="A5" s="45" t="str">
        <x:v>Sample price?</x:v>
      </x:c>
      <x:c r="B5" s="46" t="str">
        <x:v>Confirms sample-stage cost.</x:v>
      </x:c>
      <x:c r="C5" s="46" t="str">
        <x:v>Sample available with reasonable shipping.</x:v>
      </x:c>
      <x:c r="D5" s="47" t="str"/>
    </x:row>
    <x:row r="6">
      <x:c r="A6" s="45" t="str">
        <x:v>Custom packaging?</x:v>
      </x:c>
      <x:c r="B6" s="46" t="str">
        <x:v>Needed for US-localized premium version.</x:v>
      </x:c>
      <x:c r="C6" s="46" t="str">
        <x:v>Low MOQ packaging or sticker/insert option.</x:v>
      </x:c>
      <x:c r="D6" s="47" t="str"/>
    </x:row>
    <x:row r="7">
      <x:c r="A7" s="45" t="str">
        <x:v>US/EU customers?</x:v>
      </x:c>
      <x:c r="B7" s="46" t="str">
        <x:v>Proxy for export readiness.</x:v>
      </x:c>
      <x:c r="C7" s="46" t="str">
        <x:v>Has shipped to US/EU sellers before.</x:v>
      </x:c>
      <x:c r="D7" s="47" t="str"/>
    </x:row>
    <x:row r="8">
      <x:c r="A8" s="45" t="str">
        <x:v>Relevant certifications?</x:v>
      </x:c>
      <x:c r="B8" s="46" t="str">
        <x:v>Filters compliance blockers.</x:v>
      </x:c>
      <x:c r="C8" s="46" t="str">
        <x:v>Can provide docs when category requires.</x:v>
      </x:c>
      <x:c r="D8" s="47" t="str"/>
    </x:row>
    <x:row r="9">
      <x:c r="A9" s="45" t="str">
        <x:v>Lead time?</x:v>
      </x:c>
      <x:c r="B9" s="46" t="str">
        <x:v>Avoid slow first batch.</x:v>
      </x:c>
      <x:c r="C9" s="46" t="str">
        <x:v>Sample &lt;= 7 days, small batch &lt;= 2-3 weeks.</x:v>
      </x:c>
      <x:c r="D9" s="47" t="str"/>
    </x:row>
    <x:row r="10">
      <x:c r="A10" s="45" t="str">
        <x:v>30-100 unit test?</x:v>
      </x:c>
      <x:c r="B10" s="46" t="str">
        <x:v>Lets you validate without inventory risk.</x:v>
      </x:c>
      <x:c r="C10" s="46" t="str">
        <x:v>Supports small pilot order.</x:v>
      </x:c>
      <x:c r="D10" s="47" t="str"/>
    </x:row>
    <x:row r="11">
      <x:c r="A11" s="45" t="str">
        <x:v>No-logo version?</x:v>
      </x:c>
      <x:c r="B11" s="46" t="str">
        <x:v>Avoids brand/IP issues.</x:v>
      </x:c>
      <x:c r="C11" s="46" t="str">
        <x:v>Blank/private-label version available.</x:v>
      </x:c>
      <x:c r="D11" s="47" t="str"/>
    </x:row>
    <x:row r="12">
      <x:c r="A12" s="53" t="str">
        <x:v>Can change color/material/bundle?</x:v>
      </x:c>
      <x:c r="B12" s="54" t="str">
        <x:v>Enables variant upgrade.</x:v>
      </x:c>
      <x:c r="C12" s="54" t="str">
        <x:v>Supports small customization or bundle changes.</x:v>
      </x:c>
      <x:c r="D12" s="55" t="str"/>
    </x:row>
  </x:sheetData>
  <x:mergeCells>
    <x:mergeCell ref="A1:D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0.059999465942383" hidden="0" customWidth="1"/>
    <x:col min="2" max="2" width="30.059999465942383" hidden="0" customWidth="1"/>
    <x:col min="3" max="3" width="30.059999465942383" hidden="0" customWidth="1"/>
    <x:col min="4" max="4" width="30.059999465942383" hidden="0" customWidth="1"/>
  </x:cols>
  <x:sheetData>
    <x:row r="1" ht="25.5" customHeight="1">
      <x:c r="A1" s="4" t="str">
        <x:v>Landing + Content Test Brief</x:v>
      </x:c>
      <x:c r="B1" s="4" t="str"/>
      <x:c r="C1" s="4" t="str"/>
      <x:c r="D1" s="4" t="str"/>
    </x:row>
    <x:row r="3">
      <x:c r="A3" s="13" t="str">
        <x:v>Asset</x:v>
      </x:c>
      <x:c r="B3" s="18" t="str">
        <x:v>Requirement</x:v>
      </x:c>
      <x:c r="C3" s="18" t="str">
        <x:v>Template</x:v>
      </x:c>
      <x:c r="D3" s="14" t="str">
        <x:v>Notes</x:v>
      </x:c>
    </x:row>
    <x:row r="4">
      <x:c r="A4" s="42" t="str">
        <x:v>Landing page</x:v>
      </x:c>
      <x:c r="B4" s="43" t="str">
        <x:v>Shopify or Notion page</x:v>
      </x:c>
      <x:c r="C4" s="43" t="str">
        <x:v>Hero, problem, demo, upgrade, FAQ, CTA.</x:v>
      </x:c>
      <x:c r="D4" s="44" t="str"/>
    </x:row>
    <x:row r="5">
      <x:c r="A5" s="45" t="str">
        <x:v>Demo script 1</x:v>
      </x:c>
      <x:c r="B5" s="46" t="str">
        <x:v>Pain-led</x:v>
      </x:c>
      <x:c r="C5" s="46" t="str">
        <x:v>Still dealing with [annoying situation] every day?</x:v>
      </x:c>
      <x:c r="D5" s="47" t="str"/>
    </x:row>
    <x:row r="6">
      <x:c r="A6" s="45" t="str">
        <x:v>Demo script 2</x:v>
      </x:c>
      <x:c r="B6" s="46" t="str">
        <x:v>Before/after</x:v>
      </x:c>
      <x:c r="C6" s="46" t="str">
        <x:v>I changed one thing in my [desk/car/bag/home] setup.</x:v>
      </x:c>
      <x:c r="D6" s="47" t="str"/>
    </x:row>
    <x:row r="7">
      <x:c r="A7" s="45" t="str">
        <x:v>Demo script 3</x:v>
      </x:c>
      <x:c r="B7" s="46" t="str">
        <x:v>Comparison</x:v>
      </x:c>
      <x:c r="C7" s="46" t="str">
        <x:v>Cheap version vs upgraded version.</x:v>
      </x:c>
      <x:c r="D7" s="47" t="str"/>
    </x:row>
    <x:row r="8">
      <x:c r="A8" s="45" t="str">
        <x:v>Scene images</x:v>
      </x:c>
      <x:c r="B8" s="46" t="str">
        <x:v>3 product-use scenes</x:v>
      </x:c>
      <x:c r="C8" s="46" t="str">
        <x:v>Desk, travel bag, car interior, pet couch, closet.</x:v>
      </x:c>
      <x:c r="D8" s="47" t="str"/>
    </x:row>
    <x:row r="9">
      <x:c r="A9" s="45" t="str">
        <x:v>English value prop</x:v>
      </x:c>
      <x:c r="B9" s="46" t="str">
        <x:v>One sentence</x:v>
      </x:c>
      <x:c r="C9" s="46" t="str">
        <x:v>A cleaner way to [job] without [pain].</x:v>
      </x:c>
      <x:c r="D9" s="47" t="str"/>
    </x:row>
    <x:row r="10">
      <x:c r="A10" s="45" t="str">
        <x:v>Form</x:v>
      </x:c>
      <x:c r="B10" s="46" t="str">
        <x:v>Waitlist/preorder</x:v>
      </x:c>
      <x:c r="C10" s="46" t="str">
        <x:v>Email + product variant preference + price reaction.</x:v>
      </x:c>
      <x:c r="D10" s="47" t="str"/>
    </x:row>
    <x:row r="11">
      <x:c r="A11" s="53" t="str">
        <x:v>Decision</x:v>
      </x:c>
      <x:c r="B11" s="54" t="str">
        <x:v>Sample or reject</x:v>
      </x:c>
      <x:c r="C11" s="54" t="str">
        <x:v>Use 2+ heat sources, supplier response, margin, differentiation and compliance.</x:v>
      </x:c>
      <x:c r="D11" s="55" t="str"/>
    </x:row>
  </x:sheetData>
  <x:mergeCells>
    <x:mergeCell ref="A1:D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7.610000610351562" hidden="0" customWidth="1"/>
    <x:col min="2" max="2" width="36.20000076293945" hidden="0" customWidth="1"/>
    <x:col min="3" max="3" width="36.20000076293945" hidden="0" customWidth="1"/>
    <x:col min="4" max="4" width="52.150001525878906" hidden="0" customWidth="1"/>
  </x:cols>
  <x:sheetData>
    <x:row r="1" ht="25.5" customHeight="1">
      <x:c r="A1" s="4" t="str">
        <x:v>Signal Sources &amp; Compliance</x:v>
      </x:c>
      <x:c r="B1" s="4" t="str"/>
      <x:c r="C1" s="4" t="str"/>
      <x:c r="D1" s="4" t="str"/>
    </x:row>
    <x:row r="3">
      <x:c r="A3" s="13" t="str">
        <x:v>Source</x:v>
      </x:c>
      <x:c r="B3" s="18" t="str">
        <x:v>Look For</x:v>
      </x:c>
      <x:c r="C3" s="18" t="str">
        <x:v>Purpose</x:v>
      </x:c>
      <x:c r="D3" s="14" t="str">
        <x:v>URL</x:v>
      </x:c>
    </x:row>
    <x:row r="4">
      <x:c r="A4" s="42" t="str">
        <x:v>AliExpress</x:v>
      </x:c>
      <x:c r="B4" s="43" t="str">
        <x:v>High sales, high review count, price gaps</x:v>
      </x:c>
      <x:c r="C4" s="43" t="str">
        <x:v>Find what China supply can provide.</x:v>
      </x:c>
      <x:c r="D4" s="44" t="str">
        <x:v>https://findniche.com/aliexpress/aliexpress-trending-products</x:v>
      </x:c>
    </x:row>
    <x:row r="5">
      <x:c r="A5" s="45" t="str">
        <x:v>1688</x:v>
      </x:c>
      <x:c r="B5" s="46" t="str">
        <x:v>Factory/source price, MOQ, variants</x:v>
      </x:c>
      <x:c r="C5" s="46" t="str">
        <x:v>Validate cost advantage and supply depth.</x:v>
      </x:c>
      <x:c r="D5" s="47" t="str">
        <x:v>https://www.1688.com/</x:v>
      </x:c>
    </x:row>
    <x:row r="6">
      <x:c r="A6" s="45" t="str">
        <x:v>Amazon category-specific Movers &amp; Shakers</x:v>
      </x:c>
      <x:c r="B6" s="46" t="str">
        <x:v>Fastest sales-rank gainers inside the matching category</x:v>
      </x:c>
      <x:c r="C6" s="46" t="str">
        <x:v>See short-term US demand changes without landing on personalized Books/series pages.</x:v>
      </x:c>
      <x:c r="D6" s="47" t="str">
        <x:v>https://www.amazon.com/gp/movers-and-shakers/home-garden/</x:v>
      </x:c>
    </x:row>
    <x:row r="7">
      <x:c r="A7" s="45" t="str">
        <x:v>TikTok Creative Center Top Products</x:v>
      </x:c>
      <x:c r="B7" s="46" t="str">
        <x:v>Viral products, ad creatives, audience insights</x:v>
      </x:c>
      <x:c r="C7" s="46" t="str">
        <x:v>See content-driven demand.</x:v>
      </x:c>
      <x:c r="D7" s="47" t="str">
        <x:v>https://ads.tiktok.com/business/creativecenter/top-products/pc/en</x:v>
      </x:c>
    </x:row>
    <x:row r="8">
      <x:c r="A8" s="45" t="str">
        <x:v>Google Trends</x:v>
      </x:c>
      <x:c r="B8" s="46" t="str">
        <x:v>2-3 broad consumer keywords, not long SKU phrases</x:v>
      </x:c>
      <x:c r="C8" s="46" t="str">
        <x:v>Check whether demand is rising or stable without getting no-data pages.</x:v>
      </x:c>
      <x:c r="D8" s="47" t="str">
        <x:v>https://trends.google.com/trends/explore?date=today%2012-m&amp;geo=US&amp;q=desk%20organizer,home%20office,desk%20setup</x:v>
      </x:c>
    </x:row>
    <x:row r="9">
      <x:c r="A9" s="45" t="str">
        <x:v>TikTok Shop</x:v>
      </x:c>
      <x:c r="B9" s="46" t="str">
        <x:v>Live, shoppable video, Shop tab</x:v>
      </x:c>
      <x:c r="C9" s="46" t="str">
        <x:v>Observe discovery-commerce sales scenes.</x:v>
      </x:c>
      <x:c r="D9" s="47" t="str">
        <x:v>https://newsroom.tiktok.com/tiktok-shop-is-where-shoppers-come-to-discover</x:v>
      </x:c>
    </x:row>
    <x:row r="10">
      <x:c r="A10" s="45" t="str">
        <x:v>CPSC</x:v>
      </x:c>
      <x:c r="B10" s="46" t="str">
        <x:v>Product safety guidance for online sellers</x:v>
      </x:c>
      <x:c r="C10" s="46" t="str">
        <x:v>Screen consumer-product safety and compliance risk.</x:v>
      </x:c>
      <x:c r="D10" s="47" t="str">
        <x:v>https://www.cpsc.gov/Business--Manufacturing/Online-Sellers-Safety-Guide</x:v>
      </x:c>
    </x:row>
    <x:row r="11">
      <x:c r="A11" s="53" t="str">
        <x:v>CBP</x:v>
      </x:c>
      <x:c r="B11" s="54" t="str">
        <x:v>Importer responsibility and lawful/safe sourcing</x:v>
      </x:c>
      <x:c r="C11" s="54" t="str">
        <x:v>Screen import compliance, duties and restricted goods.</x:v>
      </x:c>
      <x:c r="D11" s="55" t="str">
        <x:v>https://www.cbp.gov/trade/basic-import-export</x:v>
      </x:c>
    </x:row>
  </x:sheetData>
  <x:mergeCells>
    <x:mergeCell ref="A1:D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1.290000915527344" hidden="0" customWidth="1"/>
    <x:col min="2" max="2" width="68.0999984741211" hidden="0" customWidth="1"/>
  </x:cols>
  <x:sheetData>
    <x:row r="1" ht="25.5" customHeight="1">
      <x:c r="A1" s="13" t="str">
        <x:v>Avoid First</x:v>
      </x:c>
      <x:c r="B1" s="14" t="str">
        <x:v>Reason</x:v>
      </x:c>
    </x:row>
    <x:row r="2">
      <x:c r="A2" s="42" t="str">
        <x:v>Supplements</x:v>
      </x:c>
      <x:c r="B2" s="44" t="str">
        <x:v>FDA/FTC claims, platform restrictions, high substantiation burden.</x:v>
      </x:c>
    </x:row>
    <x:row r="3">
      <x:c r="A3" s="45" t="str">
        <x:v>Food</x:v>
      </x:c>
      <x:c r="B3" s="47" t="str">
        <x:v>FDA import/prior notice and spoilage/labeling risk.</x:v>
      </x:c>
    </x:row>
    <x:row r="4">
      <x:c r="A4" s="45" t="str">
        <x:v>Children's toys / baby products</x:v>
      </x:c>
      <x:c r="B4" s="47" t="str">
        <x:v>CPSC child safety, testing and liability risk.</x:v>
      </x:c>
    </x:row>
    <x:row r="5">
      <x:c r="A5" s="45" t="str">
        <x:v>Medical devices</x:v>
      </x:c>
      <x:c r="B5" s="47" t="str">
        <x:v>Certification, claims and product safety risk.</x:v>
      </x:c>
    </x:row>
    <x:row r="6">
      <x:c r="A6" s="45" t="str">
        <x:v>High-power electronics / high-risk batteries</x:v>
      </x:c>
      <x:c r="B6" s="47" t="str">
        <x:v>Shipping, fire, certification and returns risk.</x:v>
      </x:c>
    </x:row>
    <x:row r="7">
      <x:c r="A7" s="45" t="str">
        <x:v>Cosmetics</x:v>
      </x:c>
      <x:c r="B7" s="47" t="str">
        <x:v>Ingredient, labeling, import and claim risk; skip for first batch.</x:v>
      </x:c>
    </x:row>
    <x:row r="8">
      <x:c r="A8" s="45" t="str">
        <x:v>Children's jewelry</x:v>
      </x:c>
      <x:c r="B8" s="47" t="str">
        <x:v>Lead/cadmium testing and child-safety compliance burden.</x:v>
      </x:c>
    </x:row>
    <x:row r="9">
      <x:c r="A9" s="45" t="str">
        <x:v>Adult products</x:v>
      </x:c>
      <x:c r="B9" s="47" t="str">
        <x:v>Platform/ad restrictions and brand risk.</x:v>
      </x:c>
    </x:row>
    <x:row r="10">
      <x:c r="A10" s="45" t="str">
        <x:v>Infringing IP / lookalikes</x:v>
      </x:c>
      <x:c r="B10" s="47" t="str">
        <x:v>Listing takedowns, customs seizure and ad account risk.</x:v>
      </x:c>
    </x:row>
    <x:row r="11">
      <x:c r="A11" s="45" t="str">
        <x:v>Large furniture</x:v>
      </x:c>
      <x:c r="B11" s="47" t="str">
        <x:v>Freight, damage and return burden.</x:v>
      </x:c>
    </x:row>
    <x:row r="12">
      <x:c r="A12" s="53" t="str">
        <x:v>Complex certification products</x:v>
      </x:c>
      <x:c r="B12" s="55" t="str">
        <x:v>Slow launch and misleading validation data.</x:v>
      </x:c>
    </x:row>
  </x:sheetData>
  <x:pageMargins left="0.7" right="0.7" top="0.75" bottom="0.75" header="0.3" footer="0.3"/>
</x:worksheet>
</file>